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OSMI\VZ\2021\32_ZŠ TGM Sanace suter_zdí, obnova kanalizace\VZMR\dodatečná informace\"/>
    </mc:Choice>
  </mc:AlternateContent>
  <xr:revisionPtr revIDLastSave="0" documentId="13_ncr:1_{56B76D21-D2B0-4228-9090-7B6B7230B61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Pol'!$A$1:$U$95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85" i="12" l="1"/>
  <c r="F39" i="1" s="1"/>
  <c r="AD85" i="12"/>
  <c r="G39" i="1" s="1"/>
  <c r="G40" i="1" s="1"/>
  <c r="G25" i="1" s="1"/>
  <c r="G26" i="1" s="1"/>
  <c r="G9" i="12"/>
  <c r="M9" i="12" s="1"/>
  <c r="I9" i="12"/>
  <c r="K9" i="12"/>
  <c r="O9" i="12"/>
  <c r="Q9" i="12"/>
  <c r="U9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30" i="12"/>
  <c r="G8" i="12" s="1"/>
  <c r="I30" i="12"/>
  <c r="K30" i="12"/>
  <c r="O30" i="12"/>
  <c r="Q30" i="12"/>
  <c r="U30" i="12"/>
  <c r="G32" i="12"/>
  <c r="M32" i="12" s="1"/>
  <c r="I32" i="12"/>
  <c r="K32" i="12"/>
  <c r="O32" i="12"/>
  <c r="Q32" i="12"/>
  <c r="U32" i="12"/>
  <c r="G35" i="12"/>
  <c r="I35" i="12"/>
  <c r="K35" i="12"/>
  <c r="M35" i="12"/>
  <c r="O35" i="12"/>
  <c r="Q35" i="12"/>
  <c r="U35" i="12"/>
  <c r="G37" i="12"/>
  <c r="I37" i="12"/>
  <c r="K37" i="12"/>
  <c r="M37" i="12"/>
  <c r="O37" i="12"/>
  <c r="Q37" i="12"/>
  <c r="U37" i="12"/>
  <c r="G44" i="12"/>
  <c r="M44" i="12" s="1"/>
  <c r="I44" i="12"/>
  <c r="K44" i="12"/>
  <c r="O44" i="12"/>
  <c r="Q44" i="12"/>
  <c r="U44" i="12"/>
  <c r="G46" i="12"/>
  <c r="M46" i="12" s="1"/>
  <c r="I46" i="12"/>
  <c r="K46" i="12"/>
  <c r="O46" i="12"/>
  <c r="Q46" i="12"/>
  <c r="U46" i="12"/>
  <c r="U48" i="12"/>
  <c r="G49" i="12"/>
  <c r="M49" i="12" s="1"/>
  <c r="I49" i="12"/>
  <c r="K49" i="12"/>
  <c r="O49" i="12"/>
  <c r="Q49" i="12"/>
  <c r="Q48" i="12" s="1"/>
  <c r="U49" i="12"/>
  <c r="G52" i="12"/>
  <c r="G48" i="12" s="1"/>
  <c r="I48" i="1" s="1"/>
  <c r="I52" i="12"/>
  <c r="K52" i="12"/>
  <c r="O52" i="12"/>
  <c r="Q52" i="12"/>
  <c r="U52" i="12"/>
  <c r="G55" i="12"/>
  <c r="I55" i="12"/>
  <c r="K55" i="12"/>
  <c r="M55" i="12"/>
  <c r="O55" i="12"/>
  <c r="Q55" i="12"/>
  <c r="U55" i="12"/>
  <c r="G57" i="12"/>
  <c r="G56" i="12" s="1"/>
  <c r="I49" i="1" s="1"/>
  <c r="I57" i="12"/>
  <c r="K57" i="12"/>
  <c r="M57" i="12"/>
  <c r="M56" i="12" s="1"/>
  <c r="O57" i="12"/>
  <c r="Q57" i="12"/>
  <c r="U57" i="12"/>
  <c r="G59" i="12"/>
  <c r="M59" i="12" s="1"/>
  <c r="I59" i="12"/>
  <c r="K59" i="12"/>
  <c r="O59" i="12"/>
  <c r="Q59" i="12"/>
  <c r="U59" i="12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K56" i="12" s="1"/>
  <c r="O65" i="12"/>
  <c r="Q65" i="12"/>
  <c r="U65" i="12"/>
  <c r="G66" i="12"/>
  <c r="I66" i="12"/>
  <c r="K66" i="12"/>
  <c r="M66" i="12"/>
  <c r="O66" i="12"/>
  <c r="Q66" i="12"/>
  <c r="U66" i="12"/>
  <c r="O68" i="12"/>
  <c r="G69" i="12"/>
  <c r="G68" i="12" s="1"/>
  <c r="I50" i="1" s="1"/>
  <c r="I69" i="12"/>
  <c r="I68" i="12" s="1"/>
  <c r="K69" i="12"/>
  <c r="K68" i="12" s="1"/>
  <c r="M69" i="12"/>
  <c r="M68" i="12" s="1"/>
  <c r="O69" i="12"/>
  <c r="Q69" i="12"/>
  <c r="Q68" i="12" s="1"/>
  <c r="U69" i="12"/>
  <c r="U68" i="12" s="1"/>
  <c r="O72" i="12"/>
  <c r="G73" i="12"/>
  <c r="M73" i="12" s="1"/>
  <c r="I73" i="12"/>
  <c r="I72" i="12" s="1"/>
  <c r="K73" i="12"/>
  <c r="O73" i="12"/>
  <c r="Q73" i="12"/>
  <c r="Q72" i="12" s="1"/>
  <c r="U73" i="12"/>
  <c r="G75" i="12"/>
  <c r="I75" i="12"/>
  <c r="K75" i="12"/>
  <c r="K72" i="12" s="1"/>
  <c r="O75" i="12"/>
  <c r="Q75" i="12"/>
  <c r="U75" i="12"/>
  <c r="O76" i="12"/>
  <c r="Q76" i="12"/>
  <c r="G77" i="12"/>
  <c r="G76" i="12" s="1"/>
  <c r="I52" i="1" s="1"/>
  <c r="I77" i="12"/>
  <c r="I76" i="12" s="1"/>
  <c r="K77" i="12"/>
  <c r="K76" i="12" s="1"/>
  <c r="O77" i="12"/>
  <c r="Q77" i="12"/>
  <c r="U77" i="12"/>
  <c r="U76" i="12" s="1"/>
  <c r="G79" i="12"/>
  <c r="I79" i="12"/>
  <c r="I78" i="12" s="1"/>
  <c r="K79" i="12"/>
  <c r="K78" i="12" s="1"/>
  <c r="M79" i="12"/>
  <c r="M78" i="12" s="1"/>
  <c r="O79" i="12"/>
  <c r="Q79" i="12"/>
  <c r="U79" i="12"/>
  <c r="G80" i="12"/>
  <c r="I80" i="12"/>
  <c r="K80" i="12"/>
  <c r="M80" i="12"/>
  <c r="O80" i="12"/>
  <c r="Q80" i="12"/>
  <c r="U80" i="12"/>
  <c r="G81" i="12"/>
  <c r="I81" i="12"/>
  <c r="K81" i="12"/>
  <c r="M81" i="12"/>
  <c r="O81" i="12"/>
  <c r="Q81" i="12"/>
  <c r="U81" i="12"/>
  <c r="G82" i="12"/>
  <c r="I82" i="12"/>
  <c r="K82" i="12"/>
  <c r="M82" i="12"/>
  <c r="O82" i="12"/>
  <c r="Q82" i="12"/>
  <c r="U82" i="12"/>
  <c r="G83" i="12"/>
  <c r="M83" i="12" s="1"/>
  <c r="I83" i="12"/>
  <c r="K83" i="12"/>
  <c r="O83" i="12"/>
  <c r="Q83" i="12"/>
  <c r="U83" i="12"/>
  <c r="I20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H39" i="1" l="1"/>
  <c r="H40" i="1" s="1"/>
  <c r="F40" i="1"/>
  <c r="G28" i="1" s="1"/>
  <c r="O8" i="12"/>
  <c r="O48" i="12"/>
  <c r="Q8" i="12"/>
  <c r="O56" i="12"/>
  <c r="U72" i="12"/>
  <c r="U56" i="12"/>
  <c r="K48" i="12"/>
  <c r="K8" i="12"/>
  <c r="I47" i="1"/>
  <c r="I16" i="1" s="1"/>
  <c r="Q56" i="12"/>
  <c r="I48" i="12"/>
  <c r="I8" i="12"/>
  <c r="U78" i="12"/>
  <c r="Q78" i="12"/>
  <c r="O78" i="12"/>
  <c r="U8" i="12"/>
  <c r="G72" i="12"/>
  <c r="I51" i="1" s="1"/>
  <c r="I56" i="12"/>
  <c r="M8" i="12"/>
  <c r="G78" i="12"/>
  <c r="I53" i="1" s="1"/>
  <c r="M75" i="12"/>
  <c r="M72" i="12" s="1"/>
  <c r="M77" i="12"/>
  <c r="M76" i="12" s="1"/>
  <c r="M52" i="12"/>
  <c r="M48" i="12" s="1"/>
  <c r="M30" i="12"/>
  <c r="G23" i="1" l="1"/>
  <c r="G24" i="1" s="1"/>
  <c r="G29" i="1" s="1"/>
  <c r="I39" i="1"/>
  <c r="I40" i="1" s="1"/>
  <c r="J39" i="1" s="1"/>
  <c r="J40" i="1" s="1"/>
  <c r="I54" i="1"/>
  <c r="I19" i="1"/>
  <c r="I21" i="1" s="1"/>
  <c r="G85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<sst xmlns="http://schemas.openxmlformats.org/spreadsheetml/2006/main" count="370" uniqueCount="204">
  <si>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</si>
  <si>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</si>
  <si>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</si>
  <si>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</si>
  <si>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</si>
  <si>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</si>
  <si>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</si>
  <si>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</si>
  <si>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</si>
  <si>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</si>
  <si>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</si>
  <si>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</si>
  <si>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</si>
  <si>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</si>
  <si>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</si>
  <si>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</si>
  <si>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</si>
  <si>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</si>
  <si>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</si>
  <si>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</si>
  <si>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</si>
  <si>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</si>
  <si>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</si>
  <si>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</si>
  <si>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</si>
  <si>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</si>
  <si>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</si>
  <si>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</si>
  <si>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</si>
  <si>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</si>
  <si>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</si>
  <si>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</si>
  <si>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</si>
  <si>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</si>
  <si>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</si>
  <si>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</si>
  <si>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</si>
  <si>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</si>
  <si>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</si>
  <si>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</si>
  <si>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</si>
  <si>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</si>
  <si>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</si>
  <si>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ZŠ TGM Český Krumlov</t>
  </si>
  <si>
    <t>Rozpočet:</t>
  </si>
  <si>
    <t>Misto</t>
  </si>
  <si>
    <t>Ivo Heřmánek</t>
  </si>
  <si>
    <t>ZŠ TG Masaryka - Obnova kanalizace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</si>
  <si>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</si>
  <si>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</si>
  <si>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</si>
  <si>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</si>
  <si>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</si>
  <si>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</si>
  <si>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</si>
  <si>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</si>
  <si>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</si>
  <si>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</si>
  <si>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</si>
  <si>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</si>
  <si>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</si>
  <si>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</si>
  <si>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</si>
  <si>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</si>
  <si>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</si>
  <si>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</si>
  <si>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</si>
  <si>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</si>
  <si>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</si>
  <si>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</si>
  <si>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</si>
  <si>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</si>
  <si>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</si>
  <si>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</si>
  <si>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</si>
  <si>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</si>
  <si>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</si>
  <si>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</si>
  <si>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</si>
  <si>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</si>
  <si>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</si>
  <si>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</si>
  <si>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</si>
  <si>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</si>
  <si>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</si>
  <si>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</si>
  <si>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</si>
  <si>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</si>
  <si>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</si>
  <si>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</si>
  <si>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</si>
  <si>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</si>
  <si>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</si>
  <si>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</si>
  <si>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</si>
  <si>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</si>
  <si>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</si>
  <si>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</si>
  <si>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</si>
  <si>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113108310R00</t>
  </si>
  <si>
    <t>Odstranění asfaltové vrstvy pl. do 50 m2, tl.10 cm</t>
  </si>
  <si>
    <t>m2</t>
  </si>
  <si>
    <t>POL1_0</t>
  </si>
  <si>
    <t>západní část:14*1,5</t>
  </si>
  <si>
    <t>VV</t>
  </si>
  <si>
    <t>26*1,5</t>
  </si>
  <si>
    <t>114211103R00</t>
  </si>
  <si>
    <t>Odstranění betonových trub do DN 300 mm, ve výkopu</t>
  </si>
  <si>
    <t>m</t>
  </si>
  <si>
    <t>132301111R00</t>
  </si>
  <si>
    <t>Hloubení rýh š.do 60 cm v hor.4 do 100 m3</t>
  </si>
  <si>
    <t>m3</t>
  </si>
  <si>
    <t>ve dvoře:14*1,0*2,0+3*3*1,0*(0,6+2,0)/2</t>
  </si>
  <si>
    <t>26*1,0*(2,0+2,6)/2+9*2*(0,6+2,6)/2</t>
  </si>
  <si>
    <t>14*1,0*2,6</t>
  </si>
  <si>
    <t>26*1,0*(2,6+2,4)/2</t>
  </si>
  <si>
    <t>z ulice:8*2*(0,6+1,9)/2</t>
  </si>
  <si>
    <t>130001101R00</t>
  </si>
  <si>
    <t>Příplatek za ztížené hloubení v blízkosti vedení</t>
  </si>
  <si>
    <t>151101102R00</t>
  </si>
  <si>
    <t>Pažení a rozepření stěn rýh - příložné - hl.do 4 m</t>
  </si>
  <si>
    <t>ve dvoře:14*2,0*2</t>
  </si>
  <si>
    <t>26*2,6*2</t>
  </si>
  <si>
    <t>14*2,6*2</t>
  </si>
  <si>
    <t>z ulice:8*2,0*2</t>
  </si>
  <si>
    <t>151101112R00</t>
  </si>
  <si>
    <t>Odstranění pažení stěn rýh - příložné - hl. do 4 m</t>
  </si>
  <si>
    <t>162301101R00</t>
  </si>
  <si>
    <t>Vodorovné přemístění výkopku z hor.1-4 do 500 m</t>
  </si>
  <si>
    <t>výkopek na meziskládku:249,7</t>
  </si>
  <si>
    <t>zemina pro zásyp:216,58</t>
  </si>
  <si>
    <t>162701105R00</t>
  </si>
  <si>
    <t>Vodorovné přemístění výkopku z hor.1-4 do 10000 m</t>
  </si>
  <si>
    <t>přebatečná zemina:249,7-216,58</t>
  </si>
  <si>
    <t>167101101R00</t>
  </si>
  <si>
    <t>Nakládání výkopku z hor.1-4 v množství do 100 m3</t>
  </si>
  <si>
    <t>zemina pro zásyp:237,7</t>
  </si>
  <si>
    <t>přebatečná zemina:12</t>
  </si>
  <si>
    <t>171201201R00</t>
  </si>
  <si>
    <t>Uložení sypaniny na skl.-sypanina na výšku přes 2m</t>
  </si>
  <si>
    <t>175101101R00</t>
  </si>
  <si>
    <t>Obsyp potrubí bez prohození sypaniny</t>
  </si>
  <si>
    <t>14*1,0*2,3</t>
  </si>
  <si>
    <t>26*1,0*(2,3+2,1)/2</t>
  </si>
  <si>
    <t>odpočet obetonování potrubí:-21,12</t>
  </si>
  <si>
    <t>199000002R00</t>
  </si>
  <si>
    <t>Poplatek za skládku horniny 1- 4</t>
  </si>
  <si>
    <t>přebatečná zemina:33,12</t>
  </si>
  <si>
    <t>979990112R00</t>
  </si>
  <si>
    <t>Poplatek za skládku suti-obal.kam.-asfalt do 30x30</t>
  </si>
  <si>
    <t>t</t>
  </si>
  <si>
    <t>asfaltová vrstva:13,2</t>
  </si>
  <si>
    <t>564861111R00</t>
  </si>
  <si>
    <t>Podklad ze štěrkodrti po zhutnění tloušťky 20 cm</t>
  </si>
  <si>
    <t>577151213R00</t>
  </si>
  <si>
    <t>Beton asfalt. ACO 16 obrusný, š. do 3 m, tl. 6 cm</t>
  </si>
  <si>
    <t>577151223R00</t>
  </si>
  <si>
    <t>Beton asfalt. ACL 22 ložný, š. do 3 m, tl. 6 cm</t>
  </si>
  <si>
    <t>871373121RT2</t>
  </si>
  <si>
    <t>Montáž trub z plastu, gumový kroužek, DN 300, včetně dodávky trub PVC hrdlových</t>
  </si>
  <si>
    <t>ve dvoře:14+26+14+26+8</t>
  </si>
  <si>
    <t>871313121RT1</t>
  </si>
  <si>
    <t>Montáž trub z plastu, gumový kroužek, DN 150, včetně dodávky trub PVC hrdlových</t>
  </si>
  <si>
    <t>přípojky geigrů - ve dveře:3*3+9*2</t>
  </si>
  <si>
    <t>z ulice:8*2</t>
  </si>
  <si>
    <t>89441112104</t>
  </si>
  <si>
    <t>Šachta z prefa dílů kompletní pr.100cm výšky 250cm, včetně dna, skruží a kónusu</t>
  </si>
  <si>
    <t>kus</t>
  </si>
  <si>
    <t>89441112105</t>
  </si>
  <si>
    <t>Šachta z prefa dílů kompletní pr.100cm výšky 300cm, včetně dna, skruží a kónusu</t>
  </si>
  <si>
    <t>89441112106</t>
  </si>
  <si>
    <t>Šachta z prefa dílů kompletní pr.100cm výšky 350cm, včetně dna, skruží a kónusu</t>
  </si>
  <si>
    <t>89910111102</t>
  </si>
  <si>
    <t>Poklop litinový s rámem pr60cm pojezdový</t>
  </si>
  <si>
    <t>899623141R00</t>
  </si>
  <si>
    <t>Obetonování potrubí nebo zdiva stok betonem C12/15</t>
  </si>
  <si>
    <t>obetonování potrubí:88*0,6*0,4</t>
  </si>
  <si>
    <t>919735113R00</t>
  </si>
  <si>
    <t>Řezání stávajícího živičného krytu tl. 10 - 15 cm</t>
  </si>
  <si>
    <t>západní část:(14+1,5)*2</t>
  </si>
  <si>
    <t>(26+1,5)*2</t>
  </si>
  <si>
    <t>979100013RA0</t>
  </si>
  <si>
    <t>Odvoz suti a vyb.hmot do 15 km, vnitrost. 15 m</t>
  </si>
  <si>
    <t>POL2_0</t>
  </si>
  <si>
    <t>15,7375-13,2</t>
  </si>
  <si>
    <t>979990103R00</t>
  </si>
  <si>
    <t>Poplatek za skládku suti - beton</t>
  </si>
  <si>
    <t>998276101R00</t>
  </si>
  <si>
    <t>Přesun hmot, trubní vedení plastová, otevř. výkop</t>
  </si>
  <si>
    <t>005211030R</t>
  </si>
  <si>
    <t>Dočasná dopravní opatření, zábory prostranství</t>
  </si>
  <si>
    <t>Soubor</t>
  </si>
  <si>
    <t>005121010R</t>
  </si>
  <si>
    <t>Vybudování zařízení staveniště, provoz a demontáž</t>
  </si>
  <si>
    <t>005122010R</t>
  </si>
  <si>
    <t xml:space="preserve">Provoz objednatele </t>
  </si>
  <si>
    <t>005111021R</t>
  </si>
  <si>
    <t>Vytyčení inženýrských sítí</t>
  </si>
  <si>
    <t>005241010R</t>
  </si>
  <si>
    <t>Dokumentace skutečného provedení , a doklady pro předání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</si>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</sst>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3" t="s">
        <v>42</v>
      </c>
      <c r="C1" s="204"/>
      <c r="D1" s="204"/>
      <c r="E1" s="204"/>
      <c r="F1" s="204"/>
      <c r="G1" s="204"/>
      <c r="H1" s="204"/>
      <c r="I1" s="204"/>
      <c r="J1" s="205"/>
    </row>
    <row r="2" spans="1:15" ht="23.25" customHeight="1" x14ac:dyDescent="0.2">
      <c r="A2" s="4"/>
      <c r="B2" s="81" t="s">
        <v>40</v>
      </c>
      <c r="C2" s="82"/>
      <c r="D2" s="229" t="s">
        <v>47</v>
      </c>
      <c r="E2" s="230"/>
      <c r="F2" s="230"/>
      <c r="G2" s="230"/>
      <c r="H2" s="230"/>
      <c r="I2" s="230"/>
      <c r="J2" s="231"/>
      <c r="O2" s="2"/>
    </row>
    <row r="3" spans="1:15" ht="23.25" customHeight="1" x14ac:dyDescent="0.2">
      <c r="A3" s="4"/>
      <c r="B3" s="83" t="s">
        <v>45</v>
      </c>
      <c r="C3" s="84"/>
      <c r="D3" s="222" t="s">
        <v>43</v>
      </c>
      <c r="E3" s="223"/>
      <c r="F3" s="223"/>
      <c r="G3" s="223"/>
      <c r="H3" s="223"/>
      <c r="I3" s="223"/>
      <c r="J3" s="224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48</v>
      </c>
      <c r="E5" s="26"/>
      <c r="F5" s="26"/>
      <c r="G5" s="26"/>
      <c r="H5" s="28" t="s">
        <v>33</v>
      </c>
      <c r="I5" s="91" t="s">
        <v>52</v>
      </c>
      <c r="J5" s="11"/>
    </row>
    <row r="6" spans="1:15" ht="15.75" customHeight="1" x14ac:dyDescent="0.2">
      <c r="A6" s="4"/>
      <c r="B6" s="41"/>
      <c r="C6" s="26"/>
      <c r="D6" s="91" t="s">
        <v>49</v>
      </c>
      <c r="E6" s="26"/>
      <c r="F6" s="26"/>
      <c r="G6" s="26"/>
      <c r="H6" s="28" t="s">
        <v>34</v>
      </c>
      <c r="I6" s="91" t="s">
        <v>53</v>
      </c>
      <c r="J6" s="11"/>
    </row>
    <row r="7" spans="1:15" ht="15.75" customHeight="1" x14ac:dyDescent="0.2">
      <c r="A7" s="4"/>
      <c r="B7" s="42"/>
      <c r="C7" s="92" t="s">
        <v>51</v>
      </c>
      <c r="D7" s="80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3"/>
      <c r="E11" s="233"/>
      <c r="F11" s="233"/>
      <c r="G11" s="233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20"/>
      <c r="E12" s="220"/>
      <c r="F12" s="220"/>
      <c r="G12" s="220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21"/>
      <c r="E13" s="221"/>
      <c r="F13" s="221"/>
      <c r="G13" s="221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2"/>
      <c r="F15" s="232"/>
      <c r="G15" s="217"/>
      <c r="H15" s="217"/>
      <c r="I15" s="217" t="s">
        <v>28</v>
      </c>
      <c r="J15" s="218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2"/>
      <c r="F16" s="219"/>
      <c r="G16" s="212"/>
      <c r="H16" s="219"/>
      <c r="I16" s="212">
        <f>SUMIF(F47:F53,A16,I47:I53)+SUMIF(F47:F53,"PSU",I47:I53)</f>
        <v>0</v>
      </c>
      <c r="J16" s="213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2"/>
      <c r="F17" s="219"/>
      <c r="G17" s="212"/>
      <c r="H17" s="219"/>
      <c r="I17" s="212">
        <f>SUMIF(F47:F53,A17,I47:I53)</f>
        <v>0</v>
      </c>
      <c r="J17" s="213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2"/>
      <c r="F18" s="219"/>
      <c r="G18" s="212"/>
      <c r="H18" s="219"/>
      <c r="I18" s="212">
        <f>SUMIF(F47:F53,A18,I47:I53)</f>
        <v>0</v>
      </c>
      <c r="J18" s="213"/>
    </row>
    <row r="19" spans="1:10" ht="23.25" customHeight="1" x14ac:dyDescent="0.2">
      <c r="A19" s="141" t="s">
        <v>70</v>
      </c>
      <c r="B19" s="142" t="s">
        <v>26</v>
      </c>
      <c r="C19" s="58"/>
      <c r="D19" s="59"/>
      <c r="E19" s="212"/>
      <c r="F19" s="219"/>
      <c r="G19" s="212"/>
      <c r="H19" s="219"/>
      <c r="I19" s="212">
        <f>SUMIF(F47:F53,A19,I47:I53)</f>
        <v>0</v>
      </c>
      <c r="J19" s="213"/>
    </row>
    <row r="20" spans="1:10" ht="23.25" customHeight="1" x14ac:dyDescent="0.2">
      <c r="A20" s="141" t="s">
        <v>71</v>
      </c>
      <c r="B20" s="142" t="s">
        <v>27</v>
      </c>
      <c r="C20" s="58"/>
      <c r="D20" s="59"/>
      <c r="E20" s="212"/>
      <c r="F20" s="219"/>
      <c r="G20" s="212"/>
      <c r="H20" s="219"/>
      <c r="I20" s="212">
        <f>SUMIF(F47:F53,A20,I47:I53)</f>
        <v>0</v>
      </c>
      <c r="J20" s="213"/>
    </row>
    <row r="21" spans="1:10" ht="23.25" customHeight="1" x14ac:dyDescent="0.2">
      <c r="A21" s="4"/>
      <c r="B21" s="74" t="s">
        <v>28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0">
        <f>ZakladDPHSniVypocet</f>
        <v>0</v>
      </c>
      <c r="H23" s="211"/>
      <c r="I23" s="21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5">
        <f>ZakladDPHSni*SazbaDPH1/100</f>
        <v>0</v>
      </c>
      <c r="H24" s="236"/>
      <c r="I24" s="23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0">
        <f>ZakladDPHZaklVypocet</f>
        <v>0</v>
      </c>
      <c r="H25" s="211"/>
      <c r="I25" s="21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6">
        <f>ZakladDPHZakl*SazbaDPH2/100</f>
        <v>0</v>
      </c>
      <c r="H26" s="207"/>
      <c r="I26" s="20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8">
        <f>0</f>
        <v>0</v>
      </c>
      <c r="H27" s="208"/>
      <c r="I27" s="208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6">
        <f>ZakladDPHSniVypocet+ZakladDPHZaklVypocet</f>
        <v>0</v>
      </c>
      <c r="H28" s="216"/>
      <c r="I28" s="216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9">
        <f>ZakladDPHSni+DPHSni+ZakladDPHZakl+DPHZakl+Zaokrouhleni</f>
        <v>0</v>
      </c>
      <c r="H29" s="209"/>
      <c r="I29" s="209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44543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4" t="s">
        <v>2</v>
      </c>
      <c r="E35" s="23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37"/>
      <c r="D39" s="238"/>
      <c r="E39" s="238"/>
      <c r="F39" s="108">
        <f>' Pol'!AC85</f>
        <v>0</v>
      </c>
      <c r="G39" s="109">
        <f>' Pol'!AD85</f>
        <v>0</v>
      </c>
      <c r="H39" s="110">
        <f>(F39*SazbaDPH1/100)+(G39*SazbaDPH2/100)</f>
        <v>0</v>
      </c>
      <c r="I39" s="110">
        <f>F39+G39+H39</f>
        <v>0</v>
      </c>
      <c r="J39" s="104" t="str">
        <f>IF(_xlfn.SINGLE(CenaCelkemVypocet)=0,"",I39/_xlfn.SINGLE(CenaCelkemVypocet)*100)</f>
        <v/>
      </c>
    </row>
    <row r="40" spans="1:10" ht="25.5" hidden="1" customHeight="1" x14ac:dyDescent="0.2">
      <c r="A40" s="97"/>
      <c r="B40" s="239" t="s">
        <v>54</v>
      </c>
      <c r="C40" s="240"/>
      <c r="D40" s="240"/>
      <c r="E40" s="24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56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57</v>
      </c>
      <c r="G46" s="129"/>
      <c r="H46" s="129"/>
      <c r="I46" s="242" t="s">
        <v>28</v>
      </c>
      <c r="J46" s="242"/>
    </row>
    <row r="47" spans="1:10" ht="25.5" customHeight="1" x14ac:dyDescent="0.2">
      <c r="A47" s="122"/>
      <c r="B47" s="130" t="s">
        <v>58</v>
      </c>
      <c r="C47" s="244" t="s">
        <v>59</v>
      </c>
      <c r="D47" s="245"/>
      <c r="E47" s="245"/>
      <c r="F47" s="132" t="s">
        <v>23</v>
      </c>
      <c r="G47" s="133"/>
      <c r="H47" s="133"/>
      <c r="I47" s="243">
        <f>' Pol'!G8</f>
        <v>0</v>
      </c>
      <c r="J47" s="243"/>
    </row>
    <row r="48" spans="1:10" ht="25.5" customHeight="1" x14ac:dyDescent="0.2">
      <c r="A48" s="122"/>
      <c r="B48" s="124" t="s">
        <v>60</v>
      </c>
      <c r="C48" s="227" t="s">
        <v>61</v>
      </c>
      <c r="D48" s="228"/>
      <c r="E48" s="228"/>
      <c r="F48" s="134" t="s">
        <v>23</v>
      </c>
      <c r="G48" s="135"/>
      <c r="H48" s="135"/>
      <c r="I48" s="226">
        <f>' Pol'!G48</f>
        <v>0</v>
      </c>
      <c r="J48" s="226"/>
    </row>
    <row r="49" spans="1:10" ht="25.5" customHeight="1" x14ac:dyDescent="0.2">
      <c r="A49" s="122"/>
      <c r="B49" s="124" t="s">
        <v>62</v>
      </c>
      <c r="C49" s="227" t="s">
        <v>63</v>
      </c>
      <c r="D49" s="228"/>
      <c r="E49" s="228"/>
      <c r="F49" s="134" t="s">
        <v>23</v>
      </c>
      <c r="G49" s="135"/>
      <c r="H49" s="135"/>
      <c r="I49" s="226">
        <f>' Pol'!G56</f>
        <v>0</v>
      </c>
      <c r="J49" s="226"/>
    </row>
    <row r="50" spans="1:10" ht="25.5" customHeight="1" x14ac:dyDescent="0.2">
      <c r="A50" s="122"/>
      <c r="B50" s="124" t="s">
        <v>64</v>
      </c>
      <c r="C50" s="227" t="s">
        <v>65</v>
      </c>
      <c r="D50" s="228"/>
      <c r="E50" s="228"/>
      <c r="F50" s="134" t="s">
        <v>23</v>
      </c>
      <c r="G50" s="135"/>
      <c r="H50" s="135"/>
      <c r="I50" s="226">
        <f>' Pol'!G68</f>
        <v>0</v>
      </c>
      <c r="J50" s="226"/>
    </row>
    <row r="51" spans="1:10" ht="25.5" customHeight="1" x14ac:dyDescent="0.2">
      <c r="A51" s="122"/>
      <c r="B51" s="124" t="s">
        <v>66</v>
      </c>
      <c r="C51" s="227" t="s">
        <v>67</v>
      </c>
      <c r="D51" s="228"/>
      <c r="E51" s="228"/>
      <c r="F51" s="134" t="s">
        <v>23</v>
      </c>
      <c r="G51" s="135"/>
      <c r="H51" s="135"/>
      <c r="I51" s="226">
        <f>' Pol'!G72</f>
        <v>0</v>
      </c>
      <c r="J51" s="226"/>
    </row>
    <row r="52" spans="1:10" ht="25.5" customHeight="1" x14ac:dyDescent="0.2">
      <c r="A52" s="122"/>
      <c r="B52" s="124" t="s">
        <v>68</v>
      </c>
      <c r="C52" s="227" t="s">
        <v>69</v>
      </c>
      <c r="D52" s="228"/>
      <c r="E52" s="228"/>
      <c r="F52" s="134" t="s">
        <v>23</v>
      </c>
      <c r="G52" s="135"/>
      <c r="H52" s="135"/>
      <c r="I52" s="226">
        <f>' Pol'!G76</f>
        <v>0</v>
      </c>
      <c r="J52" s="226"/>
    </row>
    <row r="53" spans="1:10" ht="25.5" customHeight="1" x14ac:dyDescent="0.2">
      <c r="A53" s="122"/>
      <c r="B53" s="131" t="s">
        <v>70</v>
      </c>
      <c r="C53" s="247" t="s">
        <v>26</v>
      </c>
      <c r="D53" s="248"/>
      <c r="E53" s="248"/>
      <c r="F53" s="136" t="s">
        <v>70</v>
      </c>
      <c r="G53" s="137"/>
      <c r="H53" s="137"/>
      <c r="I53" s="246">
        <f>' Pol'!G78</f>
        <v>0</v>
      </c>
      <c r="J53" s="246"/>
    </row>
    <row r="54" spans="1:10" ht="25.5" customHeight="1" x14ac:dyDescent="0.2">
      <c r="A54" s="123"/>
      <c r="B54" s="127" t="s">
        <v>1</v>
      </c>
      <c r="C54" s="127"/>
      <c r="D54" s="128"/>
      <c r="E54" s="128"/>
      <c r="F54" s="138"/>
      <c r="G54" s="139"/>
      <c r="H54" s="139"/>
      <c r="I54" s="249">
        <f>SUM(I47:I53)</f>
        <v>0</v>
      </c>
      <c r="J54" s="249"/>
    </row>
    <row r="55" spans="1:10" x14ac:dyDescent="0.2">
      <c r="F55" s="140"/>
      <c r="G55" s="96"/>
      <c r="H55" s="140"/>
      <c r="I55" s="96"/>
      <c r="J55" s="96"/>
    </row>
    <row r="56" spans="1:10" x14ac:dyDescent="0.2">
      <c r="F56" s="140"/>
      <c r="G56" s="96"/>
      <c r="H56" s="140"/>
      <c r="I56" s="96"/>
      <c r="J56" s="96"/>
    </row>
    <row r="57" spans="1:10" x14ac:dyDescent="0.2">
      <c r="F57" s="140"/>
      <c r="G57" s="96"/>
      <c r="H57" s="140"/>
      <c r="I57" s="96"/>
      <c r="J57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9" t="s">
        <v>41</v>
      </c>
      <c r="B2" s="78"/>
      <c r="C2" s="252"/>
      <c r="D2" s="252"/>
      <c r="E2" s="252"/>
      <c r="F2" s="252"/>
      <c r="G2" s="253"/>
    </row>
    <row r="3" spans="1:7" ht="24.95" hidden="1" customHeight="1" x14ac:dyDescent="0.2">
      <c r="A3" s="79" t="s">
        <v>7</v>
      </c>
      <c r="B3" s="78"/>
      <c r="C3" s="252"/>
      <c r="D3" s="252"/>
      <c r="E3" s="252"/>
      <c r="F3" s="252"/>
      <c r="G3" s="253"/>
    </row>
    <row r="4" spans="1:7" ht="24.95" hidden="1" customHeight="1" x14ac:dyDescent="0.2">
      <c r="A4" s="79" t="s">
        <v>8</v>
      </c>
      <c r="B4" s="78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95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66" t="s">
        <v>6</v>
      </c>
      <c r="B1" s="266"/>
      <c r="C1" s="266"/>
      <c r="D1" s="266"/>
      <c r="E1" s="266"/>
      <c r="F1" s="266"/>
      <c r="G1" s="266"/>
      <c r="AE1" t="s">
        <v>73</v>
      </c>
    </row>
    <row r="2" spans="1:60" ht="24.95" customHeight="1" x14ac:dyDescent="0.2">
      <c r="A2" s="145" t="s">
        <v>72</v>
      </c>
      <c r="B2" s="143"/>
      <c r="C2" s="267" t="s">
        <v>47</v>
      </c>
      <c r="D2" s="268"/>
      <c r="E2" s="268"/>
      <c r="F2" s="268"/>
      <c r="G2" s="269"/>
      <c r="AE2" t="s">
        <v>74</v>
      </c>
    </row>
    <row r="3" spans="1:60" ht="24.95" customHeight="1" x14ac:dyDescent="0.2">
      <c r="A3" s="146" t="s">
        <v>7</v>
      </c>
      <c r="B3" s="144"/>
      <c r="C3" s="270" t="s">
        <v>43</v>
      </c>
      <c r="D3" s="271"/>
      <c r="E3" s="271"/>
      <c r="F3" s="271"/>
      <c r="G3" s="272"/>
      <c r="AE3" t="s">
        <v>75</v>
      </c>
    </row>
    <row r="4" spans="1:60" ht="24.95" hidden="1" customHeight="1" x14ac:dyDescent="0.2">
      <c r="A4" s="146" t="s">
        <v>8</v>
      </c>
      <c r="B4" s="144"/>
      <c r="C4" s="270"/>
      <c r="D4" s="271"/>
      <c r="E4" s="271"/>
      <c r="F4" s="271"/>
      <c r="G4" s="272"/>
      <c r="AE4" t="s">
        <v>76</v>
      </c>
    </row>
    <row r="5" spans="1:60" hidden="1" x14ac:dyDescent="0.2">
      <c r="A5" s="147" t="s">
        <v>77</v>
      </c>
      <c r="B5" s="148"/>
      <c r="C5" s="149"/>
      <c r="D5" s="150"/>
      <c r="E5" s="150"/>
      <c r="F5" s="150"/>
      <c r="G5" s="151"/>
      <c r="AE5" t="s">
        <v>78</v>
      </c>
    </row>
    <row r="7" spans="1:60" ht="38.25" x14ac:dyDescent="0.2">
      <c r="A7" s="156" t="s">
        <v>79</v>
      </c>
      <c r="B7" s="157" t="s">
        <v>80</v>
      </c>
      <c r="C7" s="157" t="s">
        <v>81</v>
      </c>
      <c r="D7" s="156" t="s">
        <v>82</v>
      </c>
      <c r="E7" s="156" t="s">
        <v>83</v>
      </c>
      <c r="F7" s="152" t="s">
        <v>84</v>
      </c>
      <c r="G7" s="175" t="s">
        <v>28</v>
      </c>
      <c r="H7" s="176" t="s">
        <v>29</v>
      </c>
      <c r="I7" s="176" t="s">
        <v>85</v>
      </c>
      <c r="J7" s="176" t="s">
        <v>30</v>
      </c>
      <c r="K7" s="176" t="s">
        <v>86</v>
      </c>
      <c r="L7" s="176" t="s">
        <v>87</v>
      </c>
      <c r="M7" s="176" t="s">
        <v>88</v>
      </c>
      <c r="N7" s="176" t="s">
        <v>89</v>
      </c>
      <c r="O7" s="176" t="s">
        <v>90</v>
      </c>
      <c r="P7" s="176" t="s">
        <v>91</v>
      </c>
      <c r="Q7" s="176" t="s">
        <v>92</v>
      </c>
      <c r="R7" s="176" t="s">
        <v>93</v>
      </c>
      <c r="S7" s="176" t="s">
        <v>94</v>
      </c>
      <c r="T7" s="176" t="s">
        <v>95</v>
      </c>
      <c r="U7" s="159" t="s">
        <v>96</v>
      </c>
    </row>
    <row r="8" spans="1:60" x14ac:dyDescent="0.2">
      <c r="A8" s="177" t="s">
        <v>97</v>
      </c>
      <c r="B8" s="178" t="s">
        <v>58</v>
      </c>
      <c r="C8" s="179" t="s">
        <v>59</v>
      </c>
      <c r="D8" s="180"/>
      <c r="E8" s="181"/>
      <c r="F8" s="182"/>
      <c r="G8" s="182">
        <f>SUMIF(AE9:AE47,"&lt;&gt;NOR",G9:G47)</f>
        <v>0</v>
      </c>
      <c r="H8" s="182"/>
      <c r="I8" s="182">
        <f>SUM(I9:I47)</f>
        <v>0</v>
      </c>
      <c r="J8" s="182"/>
      <c r="K8" s="182">
        <f>SUM(K9:K47)</f>
        <v>0</v>
      </c>
      <c r="L8" s="182"/>
      <c r="M8" s="182">
        <f>SUM(M9:M47)</f>
        <v>0</v>
      </c>
      <c r="N8" s="158"/>
      <c r="O8" s="158">
        <f>SUM(O9:O47)</f>
        <v>0.37082999999999999</v>
      </c>
      <c r="P8" s="158"/>
      <c r="Q8" s="158">
        <f>SUM(Q9:Q47)</f>
        <v>15.737499999999999</v>
      </c>
      <c r="R8" s="158"/>
      <c r="S8" s="158"/>
      <c r="T8" s="177"/>
      <c r="U8" s="158">
        <f>SUM(U9:U47)</f>
        <v>1080.57</v>
      </c>
      <c r="AE8" t="s">
        <v>98</v>
      </c>
    </row>
    <row r="9" spans="1:60" outlineLevel="1" x14ac:dyDescent="0.2">
      <c r="A9" s="154">
        <v>1</v>
      </c>
      <c r="B9" s="160" t="s">
        <v>99</v>
      </c>
      <c r="C9" s="195" t="s">
        <v>100</v>
      </c>
      <c r="D9" s="162" t="s">
        <v>101</v>
      </c>
      <c r="E9" s="169">
        <v>60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63">
        <v>0</v>
      </c>
      <c r="O9" s="163">
        <f>ROUND(E9*N9,5)</f>
        <v>0</v>
      </c>
      <c r="P9" s="163">
        <v>0.22</v>
      </c>
      <c r="Q9" s="163">
        <f>ROUND(E9*P9,5)</f>
        <v>13.2</v>
      </c>
      <c r="R9" s="163"/>
      <c r="S9" s="163"/>
      <c r="T9" s="164">
        <v>0.375</v>
      </c>
      <c r="U9" s="163">
        <f>ROUND(E9*T9,2)</f>
        <v>22.5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102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0"/>
      <c r="C10" s="196" t="s">
        <v>103</v>
      </c>
      <c r="D10" s="165"/>
      <c r="E10" s="170">
        <v>21</v>
      </c>
      <c r="F10" s="173"/>
      <c r="G10" s="173"/>
      <c r="H10" s="173"/>
      <c r="I10" s="173"/>
      <c r="J10" s="173"/>
      <c r="K10" s="173"/>
      <c r="L10" s="173"/>
      <c r="M10" s="173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104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0"/>
      <c r="C11" s="196" t="s">
        <v>105</v>
      </c>
      <c r="D11" s="165"/>
      <c r="E11" s="170">
        <v>39</v>
      </c>
      <c r="F11" s="173"/>
      <c r="G11" s="173"/>
      <c r="H11" s="173"/>
      <c r="I11" s="173"/>
      <c r="J11" s="173"/>
      <c r="K11" s="173"/>
      <c r="L11" s="173"/>
      <c r="M11" s="173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104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54">
        <v>2</v>
      </c>
      <c r="B12" s="160" t="s">
        <v>106</v>
      </c>
      <c r="C12" s="195" t="s">
        <v>107</v>
      </c>
      <c r="D12" s="162" t="s">
        <v>108</v>
      </c>
      <c r="E12" s="169">
        <v>25</v>
      </c>
      <c r="F12" s="172"/>
      <c r="G12" s="173">
        <f>ROUND(E12*F12,2)</f>
        <v>0</v>
      </c>
      <c r="H12" s="172"/>
      <c r="I12" s="173">
        <f>ROUND(E12*H12,2)</f>
        <v>0</v>
      </c>
      <c r="J12" s="172"/>
      <c r="K12" s="173">
        <f>ROUND(E12*J12,2)</f>
        <v>0</v>
      </c>
      <c r="L12" s="173">
        <v>21</v>
      </c>
      <c r="M12" s="173">
        <f>G12*(1+L12/100)</f>
        <v>0</v>
      </c>
      <c r="N12" s="163">
        <v>0</v>
      </c>
      <c r="O12" s="163">
        <f>ROUND(E12*N12,5)</f>
        <v>0</v>
      </c>
      <c r="P12" s="163">
        <v>0.10150000000000001</v>
      </c>
      <c r="Q12" s="163">
        <f>ROUND(E12*P12,5)</f>
        <v>2.5375000000000001</v>
      </c>
      <c r="R12" s="163"/>
      <c r="S12" s="163"/>
      <c r="T12" s="164">
        <v>0.43</v>
      </c>
      <c r="U12" s="163">
        <f>ROUND(E12*T12,2)</f>
        <v>10.75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102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>
        <v>3</v>
      </c>
      <c r="B13" s="160" t="s">
        <v>109</v>
      </c>
      <c r="C13" s="195" t="s">
        <v>110</v>
      </c>
      <c r="D13" s="162" t="s">
        <v>111</v>
      </c>
      <c r="E13" s="169">
        <v>249.7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63">
        <v>0</v>
      </c>
      <c r="O13" s="163">
        <f>ROUND(E13*N13,5)</f>
        <v>0</v>
      </c>
      <c r="P13" s="163">
        <v>0</v>
      </c>
      <c r="Q13" s="163">
        <f>ROUND(E13*P13,5)</f>
        <v>0</v>
      </c>
      <c r="R13" s="163"/>
      <c r="S13" s="163"/>
      <c r="T13" s="164">
        <v>0.39</v>
      </c>
      <c r="U13" s="163">
        <f>ROUND(E13*T13,2)</f>
        <v>97.38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102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0"/>
      <c r="C14" s="196" t="s">
        <v>112</v>
      </c>
      <c r="D14" s="165"/>
      <c r="E14" s="170">
        <v>39.700000000000003</v>
      </c>
      <c r="F14" s="173"/>
      <c r="G14" s="173"/>
      <c r="H14" s="173"/>
      <c r="I14" s="173"/>
      <c r="J14" s="173"/>
      <c r="K14" s="173"/>
      <c r="L14" s="173"/>
      <c r="M14" s="173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104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/>
      <c r="B15" s="160"/>
      <c r="C15" s="196" t="s">
        <v>113</v>
      </c>
      <c r="D15" s="165"/>
      <c r="E15" s="170">
        <v>88.6</v>
      </c>
      <c r="F15" s="173"/>
      <c r="G15" s="173"/>
      <c r="H15" s="173"/>
      <c r="I15" s="173"/>
      <c r="J15" s="173"/>
      <c r="K15" s="173"/>
      <c r="L15" s="173"/>
      <c r="M15" s="173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104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0"/>
      <c r="C16" s="196" t="s">
        <v>114</v>
      </c>
      <c r="D16" s="165"/>
      <c r="E16" s="170">
        <v>36.4</v>
      </c>
      <c r="F16" s="173"/>
      <c r="G16" s="173"/>
      <c r="H16" s="173"/>
      <c r="I16" s="173"/>
      <c r="J16" s="173"/>
      <c r="K16" s="173"/>
      <c r="L16" s="173"/>
      <c r="M16" s="173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104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60"/>
      <c r="C17" s="196" t="s">
        <v>115</v>
      </c>
      <c r="D17" s="165"/>
      <c r="E17" s="170">
        <v>65</v>
      </c>
      <c r="F17" s="173"/>
      <c r="G17" s="173"/>
      <c r="H17" s="173"/>
      <c r="I17" s="173"/>
      <c r="J17" s="173"/>
      <c r="K17" s="173"/>
      <c r="L17" s="173"/>
      <c r="M17" s="173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104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0"/>
      <c r="C18" s="196" t="s">
        <v>116</v>
      </c>
      <c r="D18" s="165"/>
      <c r="E18" s="170">
        <v>20</v>
      </c>
      <c r="F18" s="173"/>
      <c r="G18" s="173"/>
      <c r="H18" s="173"/>
      <c r="I18" s="173"/>
      <c r="J18" s="173"/>
      <c r="K18" s="173"/>
      <c r="L18" s="173"/>
      <c r="M18" s="173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104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>
        <v>4</v>
      </c>
      <c r="B19" s="160" t="s">
        <v>117</v>
      </c>
      <c r="C19" s="195" t="s">
        <v>118</v>
      </c>
      <c r="D19" s="162" t="s">
        <v>111</v>
      </c>
      <c r="E19" s="169">
        <v>50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63">
        <v>0</v>
      </c>
      <c r="O19" s="163">
        <f>ROUND(E19*N19,5)</f>
        <v>0</v>
      </c>
      <c r="P19" s="163">
        <v>0</v>
      </c>
      <c r="Q19" s="163">
        <f>ROUND(E19*P19,5)</f>
        <v>0</v>
      </c>
      <c r="R19" s="163"/>
      <c r="S19" s="163"/>
      <c r="T19" s="164">
        <v>1.7629999999999999</v>
      </c>
      <c r="U19" s="163">
        <f>ROUND(E19*T19,2)</f>
        <v>88.15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102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>
        <v>5</v>
      </c>
      <c r="B20" s="160" t="s">
        <v>119</v>
      </c>
      <c r="C20" s="195" t="s">
        <v>120</v>
      </c>
      <c r="D20" s="162" t="s">
        <v>101</v>
      </c>
      <c r="E20" s="169">
        <v>431.2</v>
      </c>
      <c r="F20" s="172"/>
      <c r="G20" s="173">
        <f>ROUND(E20*F20,2)</f>
        <v>0</v>
      </c>
      <c r="H20" s="172"/>
      <c r="I20" s="173">
        <f>ROUND(E20*H20,2)</f>
        <v>0</v>
      </c>
      <c r="J20" s="172"/>
      <c r="K20" s="173">
        <f>ROUND(E20*J20,2)</f>
        <v>0</v>
      </c>
      <c r="L20" s="173">
        <v>21</v>
      </c>
      <c r="M20" s="173">
        <f>G20*(1+L20/100)</f>
        <v>0</v>
      </c>
      <c r="N20" s="163">
        <v>8.5999999999999998E-4</v>
      </c>
      <c r="O20" s="163">
        <f>ROUND(E20*N20,5)</f>
        <v>0.37082999999999999</v>
      </c>
      <c r="P20" s="163">
        <v>0</v>
      </c>
      <c r="Q20" s="163">
        <f>ROUND(E20*P20,5)</f>
        <v>0</v>
      </c>
      <c r="R20" s="163"/>
      <c r="S20" s="163"/>
      <c r="T20" s="164">
        <v>0.47899999999999998</v>
      </c>
      <c r="U20" s="163">
        <f>ROUND(E20*T20,2)</f>
        <v>206.54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102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0"/>
      <c r="C21" s="196" t="s">
        <v>121</v>
      </c>
      <c r="D21" s="165"/>
      <c r="E21" s="170">
        <v>56</v>
      </c>
      <c r="F21" s="173"/>
      <c r="G21" s="173"/>
      <c r="H21" s="173"/>
      <c r="I21" s="173"/>
      <c r="J21" s="173"/>
      <c r="K21" s="173"/>
      <c r="L21" s="173"/>
      <c r="M21" s="173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104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0"/>
      <c r="C22" s="196" t="s">
        <v>122</v>
      </c>
      <c r="D22" s="165"/>
      <c r="E22" s="170">
        <v>135.19999999999999</v>
      </c>
      <c r="F22" s="173"/>
      <c r="G22" s="173"/>
      <c r="H22" s="173"/>
      <c r="I22" s="173"/>
      <c r="J22" s="173"/>
      <c r="K22" s="173"/>
      <c r="L22" s="173"/>
      <c r="M22" s="173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104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0"/>
      <c r="C23" s="196" t="s">
        <v>123</v>
      </c>
      <c r="D23" s="165"/>
      <c r="E23" s="170">
        <v>72.8</v>
      </c>
      <c r="F23" s="173"/>
      <c r="G23" s="173"/>
      <c r="H23" s="173"/>
      <c r="I23" s="173"/>
      <c r="J23" s="173"/>
      <c r="K23" s="173"/>
      <c r="L23" s="173"/>
      <c r="M23" s="173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104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0"/>
      <c r="C24" s="196" t="s">
        <v>122</v>
      </c>
      <c r="D24" s="165"/>
      <c r="E24" s="170">
        <v>135.19999999999999</v>
      </c>
      <c r="F24" s="173"/>
      <c r="G24" s="173"/>
      <c r="H24" s="173"/>
      <c r="I24" s="173"/>
      <c r="J24" s="173"/>
      <c r="K24" s="173"/>
      <c r="L24" s="173"/>
      <c r="M24" s="173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104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/>
      <c r="B25" s="160"/>
      <c r="C25" s="196" t="s">
        <v>124</v>
      </c>
      <c r="D25" s="165"/>
      <c r="E25" s="170">
        <v>32</v>
      </c>
      <c r="F25" s="173"/>
      <c r="G25" s="173"/>
      <c r="H25" s="173"/>
      <c r="I25" s="173"/>
      <c r="J25" s="173"/>
      <c r="K25" s="173"/>
      <c r="L25" s="173"/>
      <c r="M25" s="173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104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>
        <v>6</v>
      </c>
      <c r="B26" s="160" t="s">
        <v>125</v>
      </c>
      <c r="C26" s="195" t="s">
        <v>126</v>
      </c>
      <c r="D26" s="162" t="s">
        <v>101</v>
      </c>
      <c r="E26" s="169">
        <v>431.2</v>
      </c>
      <c r="F26" s="172"/>
      <c r="G26" s="173">
        <f>ROUND(E26*F26,2)</f>
        <v>0</v>
      </c>
      <c r="H26" s="172"/>
      <c r="I26" s="173">
        <f>ROUND(E26*H26,2)</f>
        <v>0</v>
      </c>
      <c r="J26" s="172"/>
      <c r="K26" s="173">
        <f>ROUND(E26*J26,2)</f>
        <v>0</v>
      </c>
      <c r="L26" s="173">
        <v>21</v>
      </c>
      <c r="M26" s="173">
        <f>G26*(1+L26/100)</f>
        <v>0</v>
      </c>
      <c r="N26" s="163">
        <v>0</v>
      </c>
      <c r="O26" s="163">
        <f>ROUND(E26*N26,5)</f>
        <v>0</v>
      </c>
      <c r="P26" s="163">
        <v>0</v>
      </c>
      <c r="Q26" s="163">
        <f>ROUND(E26*P26,5)</f>
        <v>0</v>
      </c>
      <c r="R26" s="163"/>
      <c r="S26" s="163"/>
      <c r="T26" s="164">
        <v>0.32700000000000001</v>
      </c>
      <c r="U26" s="163">
        <f>ROUND(E26*T26,2)</f>
        <v>141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102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>
        <v>7</v>
      </c>
      <c r="B27" s="160" t="s">
        <v>127</v>
      </c>
      <c r="C27" s="195" t="s">
        <v>128</v>
      </c>
      <c r="D27" s="162" t="s">
        <v>111</v>
      </c>
      <c r="E27" s="169">
        <v>466.28</v>
      </c>
      <c r="F27" s="172"/>
      <c r="G27" s="173">
        <f>ROUND(E27*F27,2)</f>
        <v>0</v>
      </c>
      <c r="H27" s="172"/>
      <c r="I27" s="173">
        <f>ROUND(E27*H27,2)</f>
        <v>0</v>
      </c>
      <c r="J27" s="172"/>
      <c r="K27" s="173">
        <f>ROUND(E27*J27,2)</f>
        <v>0</v>
      </c>
      <c r="L27" s="173">
        <v>21</v>
      </c>
      <c r="M27" s="173">
        <f>G27*(1+L27/100)</f>
        <v>0</v>
      </c>
      <c r="N27" s="163">
        <v>0</v>
      </c>
      <c r="O27" s="163">
        <f>ROUND(E27*N27,5)</f>
        <v>0</v>
      </c>
      <c r="P27" s="163">
        <v>0</v>
      </c>
      <c r="Q27" s="163">
        <f>ROUND(E27*P27,5)</f>
        <v>0</v>
      </c>
      <c r="R27" s="163"/>
      <c r="S27" s="163"/>
      <c r="T27" s="164">
        <v>1.0999999999999999E-2</v>
      </c>
      <c r="U27" s="163">
        <f>ROUND(E27*T27,2)</f>
        <v>5.13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102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0"/>
      <c r="C28" s="196" t="s">
        <v>129</v>
      </c>
      <c r="D28" s="165"/>
      <c r="E28" s="170">
        <v>249.7</v>
      </c>
      <c r="F28" s="173"/>
      <c r="G28" s="173"/>
      <c r="H28" s="173"/>
      <c r="I28" s="173"/>
      <c r="J28" s="173"/>
      <c r="K28" s="173"/>
      <c r="L28" s="173"/>
      <c r="M28" s="173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104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0"/>
      <c r="C29" s="196" t="s">
        <v>130</v>
      </c>
      <c r="D29" s="165"/>
      <c r="E29" s="170">
        <v>216.58</v>
      </c>
      <c r="F29" s="173"/>
      <c r="G29" s="173"/>
      <c r="H29" s="173"/>
      <c r="I29" s="173"/>
      <c r="J29" s="173"/>
      <c r="K29" s="173"/>
      <c r="L29" s="173"/>
      <c r="M29" s="173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104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ht="22.5" outlineLevel="1" x14ac:dyDescent="0.2">
      <c r="A30" s="154">
        <v>8</v>
      </c>
      <c r="B30" s="160" t="s">
        <v>131</v>
      </c>
      <c r="C30" s="195" t="s">
        <v>132</v>
      </c>
      <c r="D30" s="162" t="s">
        <v>111</v>
      </c>
      <c r="E30" s="169">
        <v>33.119999999999997</v>
      </c>
      <c r="F30" s="172"/>
      <c r="G30" s="173">
        <f>ROUND(E30*F30,2)</f>
        <v>0</v>
      </c>
      <c r="H30" s="172"/>
      <c r="I30" s="173">
        <f>ROUND(E30*H30,2)</f>
        <v>0</v>
      </c>
      <c r="J30" s="172"/>
      <c r="K30" s="173">
        <f>ROUND(E30*J30,2)</f>
        <v>0</v>
      </c>
      <c r="L30" s="173">
        <v>21</v>
      </c>
      <c r="M30" s="173">
        <f>G30*(1+L30/100)</f>
        <v>0</v>
      </c>
      <c r="N30" s="163">
        <v>0</v>
      </c>
      <c r="O30" s="163">
        <f>ROUND(E30*N30,5)</f>
        <v>0</v>
      </c>
      <c r="P30" s="163">
        <v>0</v>
      </c>
      <c r="Q30" s="163">
        <f>ROUND(E30*P30,5)</f>
        <v>0</v>
      </c>
      <c r="R30" s="163"/>
      <c r="S30" s="163"/>
      <c r="T30" s="164">
        <v>1.0999999999999999E-2</v>
      </c>
      <c r="U30" s="163">
        <f>ROUND(E30*T30,2)</f>
        <v>0.36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102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0"/>
      <c r="C31" s="196" t="s">
        <v>133</v>
      </c>
      <c r="D31" s="165"/>
      <c r="E31" s="170">
        <v>33.119999999999997</v>
      </c>
      <c r="F31" s="173"/>
      <c r="G31" s="173"/>
      <c r="H31" s="173"/>
      <c r="I31" s="173"/>
      <c r="J31" s="173"/>
      <c r="K31" s="173"/>
      <c r="L31" s="173"/>
      <c r="M31" s="173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104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>
        <v>9</v>
      </c>
      <c r="B32" s="160" t="s">
        <v>134</v>
      </c>
      <c r="C32" s="195" t="s">
        <v>135</v>
      </c>
      <c r="D32" s="162" t="s">
        <v>111</v>
      </c>
      <c r="E32" s="169">
        <v>249.7</v>
      </c>
      <c r="F32" s="172"/>
      <c r="G32" s="173">
        <f>ROUND(E32*F32,2)</f>
        <v>0</v>
      </c>
      <c r="H32" s="172"/>
      <c r="I32" s="173">
        <f>ROUND(E32*H32,2)</f>
        <v>0</v>
      </c>
      <c r="J32" s="172"/>
      <c r="K32" s="173">
        <f>ROUND(E32*J32,2)</f>
        <v>0</v>
      </c>
      <c r="L32" s="173">
        <v>21</v>
      </c>
      <c r="M32" s="173">
        <f>G32*(1+L32/100)</f>
        <v>0</v>
      </c>
      <c r="N32" s="163">
        <v>0</v>
      </c>
      <c r="O32" s="163">
        <f>ROUND(E32*N32,5)</f>
        <v>0</v>
      </c>
      <c r="P32" s="163">
        <v>0</v>
      </c>
      <c r="Q32" s="163">
        <f>ROUND(E32*P32,5)</f>
        <v>0</v>
      </c>
      <c r="R32" s="163"/>
      <c r="S32" s="163"/>
      <c r="T32" s="164">
        <v>0.65200000000000002</v>
      </c>
      <c r="U32" s="163">
        <f>ROUND(E32*T32,2)</f>
        <v>162.80000000000001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102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/>
      <c r="B33" s="160"/>
      <c r="C33" s="196" t="s">
        <v>136</v>
      </c>
      <c r="D33" s="165"/>
      <c r="E33" s="170">
        <v>237.7</v>
      </c>
      <c r="F33" s="173"/>
      <c r="G33" s="173"/>
      <c r="H33" s="173"/>
      <c r="I33" s="173"/>
      <c r="J33" s="173"/>
      <c r="K33" s="173"/>
      <c r="L33" s="173"/>
      <c r="M33" s="173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104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/>
      <c r="B34" s="160"/>
      <c r="C34" s="196" t="s">
        <v>137</v>
      </c>
      <c r="D34" s="165"/>
      <c r="E34" s="170">
        <v>12</v>
      </c>
      <c r="F34" s="173"/>
      <c r="G34" s="173"/>
      <c r="H34" s="173"/>
      <c r="I34" s="173"/>
      <c r="J34" s="173"/>
      <c r="K34" s="173"/>
      <c r="L34" s="173"/>
      <c r="M34" s="173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104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>
        <v>10</v>
      </c>
      <c r="B35" s="160" t="s">
        <v>138</v>
      </c>
      <c r="C35" s="195" t="s">
        <v>139</v>
      </c>
      <c r="D35" s="162" t="s">
        <v>111</v>
      </c>
      <c r="E35" s="169">
        <v>249.7</v>
      </c>
      <c r="F35" s="172"/>
      <c r="G35" s="173">
        <f>ROUND(E35*F35,2)</f>
        <v>0</v>
      </c>
      <c r="H35" s="172"/>
      <c r="I35" s="173">
        <f>ROUND(E35*H35,2)</f>
        <v>0</v>
      </c>
      <c r="J35" s="172"/>
      <c r="K35" s="173">
        <f>ROUND(E35*J35,2)</f>
        <v>0</v>
      </c>
      <c r="L35" s="173">
        <v>21</v>
      </c>
      <c r="M35" s="173">
        <f>G35*(1+L35/100)</f>
        <v>0</v>
      </c>
      <c r="N35" s="163">
        <v>0</v>
      </c>
      <c r="O35" s="163">
        <f>ROUND(E35*N35,5)</f>
        <v>0</v>
      </c>
      <c r="P35" s="163">
        <v>0</v>
      </c>
      <c r="Q35" s="163">
        <f>ROUND(E35*P35,5)</f>
        <v>0</v>
      </c>
      <c r="R35" s="163"/>
      <c r="S35" s="163"/>
      <c r="T35" s="164">
        <v>8.9999999999999993E-3</v>
      </c>
      <c r="U35" s="163">
        <f>ROUND(E35*T35,2)</f>
        <v>2.25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102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/>
      <c r="B36" s="160"/>
      <c r="C36" s="196" t="s">
        <v>129</v>
      </c>
      <c r="D36" s="165"/>
      <c r="E36" s="170">
        <v>249.7</v>
      </c>
      <c r="F36" s="173"/>
      <c r="G36" s="173"/>
      <c r="H36" s="173"/>
      <c r="I36" s="173"/>
      <c r="J36" s="173"/>
      <c r="K36" s="173"/>
      <c r="L36" s="173"/>
      <c r="M36" s="173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104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>
        <v>11</v>
      </c>
      <c r="B37" s="160" t="s">
        <v>140</v>
      </c>
      <c r="C37" s="195" t="s">
        <v>141</v>
      </c>
      <c r="D37" s="162" t="s">
        <v>111</v>
      </c>
      <c r="E37" s="169">
        <v>216.58</v>
      </c>
      <c r="F37" s="172"/>
      <c r="G37" s="173">
        <f>ROUND(E37*F37,2)</f>
        <v>0</v>
      </c>
      <c r="H37" s="172"/>
      <c r="I37" s="173">
        <f>ROUND(E37*H37,2)</f>
        <v>0</v>
      </c>
      <c r="J37" s="172"/>
      <c r="K37" s="173">
        <f>ROUND(E37*J37,2)</f>
        <v>0</v>
      </c>
      <c r="L37" s="173">
        <v>21</v>
      </c>
      <c r="M37" s="173">
        <f>G37*(1+L37/100)</f>
        <v>0</v>
      </c>
      <c r="N37" s="163">
        <v>0</v>
      </c>
      <c r="O37" s="163">
        <f>ROUND(E37*N37,5)</f>
        <v>0</v>
      </c>
      <c r="P37" s="163">
        <v>0</v>
      </c>
      <c r="Q37" s="163">
        <f>ROUND(E37*P37,5)</f>
        <v>0</v>
      </c>
      <c r="R37" s="163"/>
      <c r="S37" s="163"/>
      <c r="T37" s="164">
        <v>1.587</v>
      </c>
      <c r="U37" s="163">
        <f>ROUND(E37*T37,2)</f>
        <v>343.71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102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/>
      <c r="B38" s="160"/>
      <c r="C38" s="196" t="s">
        <v>112</v>
      </c>
      <c r="D38" s="165"/>
      <c r="E38" s="170">
        <v>39.700000000000003</v>
      </c>
      <c r="F38" s="173"/>
      <c r="G38" s="173"/>
      <c r="H38" s="173"/>
      <c r="I38" s="173"/>
      <c r="J38" s="173"/>
      <c r="K38" s="173"/>
      <c r="L38" s="173"/>
      <c r="M38" s="173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104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/>
      <c r="B39" s="160"/>
      <c r="C39" s="196" t="s">
        <v>113</v>
      </c>
      <c r="D39" s="165"/>
      <c r="E39" s="170">
        <v>88.6</v>
      </c>
      <c r="F39" s="173"/>
      <c r="G39" s="173"/>
      <c r="H39" s="173"/>
      <c r="I39" s="173"/>
      <c r="J39" s="173"/>
      <c r="K39" s="173"/>
      <c r="L39" s="173"/>
      <c r="M39" s="173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104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0"/>
      <c r="C40" s="196" t="s">
        <v>142</v>
      </c>
      <c r="D40" s="165"/>
      <c r="E40" s="170">
        <v>32.200000000000003</v>
      </c>
      <c r="F40" s="173"/>
      <c r="G40" s="173"/>
      <c r="H40" s="173"/>
      <c r="I40" s="173"/>
      <c r="J40" s="173"/>
      <c r="K40" s="173"/>
      <c r="L40" s="173"/>
      <c r="M40" s="173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104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0"/>
      <c r="C41" s="196" t="s">
        <v>143</v>
      </c>
      <c r="D41" s="165"/>
      <c r="E41" s="170">
        <v>57.2</v>
      </c>
      <c r="F41" s="173"/>
      <c r="G41" s="173"/>
      <c r="H41" s="173"/>
      <c r="I41" s="173"/>
      <c r="J41" s="173"/>
      <c r="K41" s="173"/>
      <c r="L41" s="173"/>
      <c r="M41" s="173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104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/>
      <c r="B42" s="160"/>
      <c r="C42" s="196" t="s">
        <v>116</v>
      </c>
      <c r="D42" s="165"/>
      <c r="E42" s="170">
        <v>20</v>
      </c>
      <c r="F42" s="173"/>
      <c r="G42" s="173"/>
      <c r="H42" s="173"/>
      <c r="I42" s="173"/>
      <c r="J42" s="173"/>
      <c r="K42" s="173"/>
      <c r="L42" s="173"/>
      <c r="M42" s="173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104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/>
      <c r="B43" s="160"/>
      <c r="C43" s="196" t="s">
        <v>144</v>
      </c>
      <c r="D43" s="165"/>
      <c r="E43" s="170">
        <v>-21.12</v>
      </c>
      <c r="F43" s="173"/>
      <c r="G43" s="173"/>
      <c r="H43" s="173"/>
      <c r="I43" s="173"/>
      <c r="J43" s="173"/>
      <c r="K43" s="173"/>
      <c r="L43" s="173"/>
      <c r="M43" s="173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104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>
        <v>12</v>
      </c>
      <c r="B44" s="160" t="s">
        <v>145</v>
      </c>
      <c r="C44" s="195" t="s">
        <v>146</v>
      </c>
      <c r="D44" s="162" t="s">
        <v>111</v>
      </c>
      <c r="E44" s="169">
        <v>33.119999999999997</v>
      </c>
      <c r="F44" s="172"/>
      <c r="G44" s="173">
        <f>ROUND(E44*F44,2)</f>
        <v>0</v>
      </c>
      <c r="H44" s="172"/>
      <c r="I44" s="173">
        <f>ROUND(E44*H44,2)</f>
        <v>0</v>
      </c>
      <c r="J44" s="172"/>
      <c r="K44" s="173">
        <f>ROUND(E44*J44,2)</f>
        <v>0</v>
      </c>
      <c r="L44" s="173">
        <v>21</v>
      </c>
      <c r="M44" s="173">
        <f>G44*(1+L44/100)</f>
        <v>0</v>
      </c>
      <c r="N44" s="163">
        <v>0</v>
      </c>
      <c r="O44" s="163">
        <f>ROUND(E44*N44,5)</f>
        <v>0</v>
      </c>
      <c r="P44" s="163">
        <v>0</v>
      </c>
      <c r="Q44" s="163">
        <f>ROUND(E44*P44,5)</f>
        <v>0</v>
      </c>
      <c r="R44" s="163"/>
      <c r="S44" s="163"/>
      <c r="T44" s="164">
        <v>0</v>
      </c>
      <c r="U44" s="163">
        <f>ROUND(E44*T44,2)</f>
        <v>0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102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/>
      <c r="B45" s="160"/>
      <c r="C45" s="196" t="s">
        <v>147</v>
      </c>
      <c r="D45" s="165"/>
      <c r="E45" s="170">
        <v>33.119999999999997</v>
      </c>
      <c r="F45" s="173"/>
      <c r="G45" s="173"/>
      <c r="H45" s="173"/>
      <c r="I45" s="173"/>
      <c r="J45" s="173"/>
      <c r="K45" s="173"/>
      <c r="L45" s="173"/>
      <c r="M45" s="173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104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13</v>
      </c>
      <c r="B46" s="160" t="s">
        <v>148</v>
      </c>
      <c r="C46" s="195" t="s">
        <v>149</v>
      </c>
      <c r="D46" s="162" t="s">
        <v>150</v>
      </c>
      <c r="E46" s="169">
        <v>13.2</v>
      </c>
      <c r="F46" s="172"/>
      <c r="G46" s="173">
        <f>ROUND(E46*F46,2)</f>
        <v>0</v>
      </c>
      <c r="H46" s="172"/>
      <c r="I46" s="173">
        <f>ROUND(E46*H46,2)</f>
        <v>0</v>
      </c>
      <c r="J46" s="172"/>
      <c r="K46" s="173">
        <f>ROUND(E46*J46,2)</f>
        <v>0</v>
      </c>
      <c r="L46" s="173">
        <v>21</v>
      </c>
      <c r="M46" s="173">
        <f>G46*(1+L46/100)</f>
        <v>0</v>
      </c>
      <c r="N46" s="163">
        <v>0</v>
      </c>
      <c r="O46" s="163">
        <f>ROUND(E46*N46,5)</f>
        <v>0</v>
      </c>
      <c r="P46" s="163">
        <v>0</v>
      </c>
      <c r="Q46" s="163">
        <f>ROUND(E46*P46,5)</f>
        <v>0</v>
      </c>
      <c r="R46" s="163"/>
      <c r="S46" s="163"/>
      <c r="T46" s="164">
        <v>0</v>
      </c>
      <c r="U46" s="163">
        <f>ROUND(E46*T46,2)</f>
        <v>0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102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/>
      <c r="B47" s="160"/>
      <c r="C47" s="196" t="s">
        <v>151</v>
      </c>
      <c r="D47" s="165"/>
      <c r="E47" s="170">
        <v>13.2</v>
      </c>
      <c r="F47" s="173"/>
      <c r="G47" s="173"/>
      <c r="H47" s="173"/>
      <c r="I47" s="173"/>
      <c r="J47" s="173"/>
      <c r="K47" s="173"/>
      <c r="L47" s="173"/>
      <c r="M47" s="173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104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x14ac:dyDescent="0.2">
      <c r="A48" s="155" t="s">
        <v>97</v>
      </c>
      <c r="B48" s="161" t="s">
        <v>60</v>
      </c>
      <c r="C48" s="197" t="s">
        <v>61</v>
      </c>
      <c r="D48" s="166"/>
      <c r="E48" s="171"/>
      <c r="F48" s="174"/>
      <c r="G48" s="174">
        <f>SUMIF(AE49:AE55,"&lt;&gt;NOR",G49:G55)</f>
        <v>0</v>
      </c>
      <c r="H48" s="174"/>
      <c r="I48" s="174">
        <f>SUM(I49:I55)</f>
        <v>0</v>
      </c>
      <c r="J48" s="174"/>
      <c r="K48" s="174">
        <f>SUM(K49:K55)</f>
        <v>0</v>
      </c>
      <c r="L48" s="174"/>
      <c r="M48" s="174">
        <f>SUM(M49:M55)</f>
        <v>0</v>
      </c>
      <c r="N48" s="167"/>
      <c r="O48" s="167">
        <f>SUM(O49:O55)</f>
        <v>44.880600000000001</v>
      </c>
      <c r="P48" s="167"/>
      <c r="Q48" s="167">
        <f>SUM(Q49:Q55)</f>
        <v>0</v>
      </c>
      <c r="R48" s="167"/>
      <c r="S48" s="167"/>
      <c r="T48" s="168"/>
      <c r="U48" s="167">
        <f>SUM(U49:U55)</f>
        <v>11.58</v>
      </c>
      <c r="AE48" t="s">
        <v>98</v>
      </c>
    </row>
    <row r="49" spans="1:60" outlineLevel="1" x14ac:dyDescent="0.2">
      <c r="A49" s="154">
        <v>14</v>
      </c>
      <c r="B49" s="160" t="s">
        <v>152</v>
      </c>
      <c r="C49" s="195" t="s">
        <v>153</v>
      </c>
      <c r="D49" s="162" t="s">
        <v>101</v>
      </c>
      <c r="E49" s="169">
        <v>60</v>
      </c>
      <c r="F49" s="172"/>
      <c r="G49" s="173">
        <f>ROUND(E49*F49,2)</f>
        <v>0</v>
      </c>
      <c r="H49" s="172"/>
      <c r="I49" s="173">
        <f>ROUND(E49*H49,2)</f>
        <v>0</v>
      </c>
      <c r="J49" s="172"/>
      <c r="K49" s="173">
        <f>ROUND(E49*J49,2)</f>
        <v>0</v>
      </c>
      <c r="L49" s="173">
        <v>21</v>
      </c>
      <c r="M49" s="173">
        <f>G49*(1+L49/100)</f>
        <v>0</v>
      </c>
      <c r="N49" s="163">
        <v>0.441</v>
      </c>
      <c r="O49" s="163">
        <f>ROUND(E49*N49,5)</f>
        <v>26.46</v>
      </c>
      <c r="P49" s="163">
        <v>0</v>
      </c>
      <c r="Q49" s="163">
        <f>ROUND(E49*P49,5)</f>
        <v>0</v>
      </c>
      <c r="R49" s="163"/>
      <c r="S49" s="163"/>
      <c r="T49" s="164">
        <v>2.9000000000000001E-2</v>
      </c>
      <c r="U49" s="163">
        <f>ROUND(E49*T49,2)</f>
        <v>1.74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102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/>
      <c r="B50" s="160"/>
      <c r="C50" s="196" t="s">
        <v>103</v>
      </c>
      <c r="D50" s="165"/>
      <c r="E50" s="170">
        <v>21</v>
      </c>
      <c r="F50" s="173"/>
      <c r="G50" s="173"/>
      <c r="H50" s="173"/>
      <c r="I50" s="173"/>
      <c r="J50" s="173"/>
      <c r="K50" s="173"/>
      <c r="L50" s="173"/>
      <c r="M50" s="173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104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/>
      <c r="B51" s="160"/>
      <c r="C51" s="196" t="s">
        <v>105</v>
      </c>
      <c r="D51" s="165"/>
      <c r="E51" s="170">
        <v>39</v>
      </c>
      <c r="F51" s="173"/>
      <c r="G51" s="173"/>
      <c r="H51" s="173"/>
      <c r="I51" s="173"/>
      <c r="J51" s="173"/>
      <c r="K51" s="173"/>
      <c r="L51" s="173"/>
      <c r="M51" s="173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104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>
        <v>15</v>
      </c>
      <c r="B52" s="160" t="s">
        <v>154</v>
      </c>
      <c r="C52" s="195" t="s">
        <v>155</v>
      </c>
      <c r="D52" s="162" t="s">
        <v>101</v>
      </c>
      <c r="E52" s="169">
        <v>60</v>
      </c>
      <c r="F52" s="172"/>
      <c r="G52" s="173">
        <f>ROUND(E52*F52,2)</f>
        <v>0</v>
      </c>
      <c r="H52" s="172"/>
      <c r="I52" s="173">
        <f>ROUND(E52*H52,2)</f>
        <v>0</v>
      </c>
      <c r="J52" s="172"/>
      <c r="K52" s="173">
        <f>ROUND(E52*J52,2)</f>
        <v>0</v>
      </c>
      <c r="L52" s="173">
        <v>21</v>
      </c>
      <c r="M52" s="173">
        <f>G52*(1+L52/100)</f>
        <v>0</v>
      </c>
      <c r="N52" s="163">
        <v>0.15318999999999999</v>
      </c>
      <c r="O52" s="163">
        <f>ROUND(E52*N52,5)</f>
        <v>9.1913999999999998</v>
      </c>
      <c r="P52" s="163">
        <v>0</v>
      </c>
      <c r="Q52" s="163">
        <f>ROUND(E52*P52,5)</f>
        <v>0</v>
      </c>
      <c r="R52" s="163"/>
      <c r="S52" s="163"/>
      <c r="T52" s="164">
        <v>8.2000000000000003E-2</v>
      </c>
      <c r="U52" s="163">
        <f>ROUND(E52*T52,2)</f>
        <v>4.92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102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/>
      <c r="B53" s="160"/>
      <c r="C53" s="196" t="s">
        <v>103</v>
      </c>
      <c r="D53" s="165"/>
      <c r="E53" s="170">
        <v>21</v>
      </c>
      <c r="F53" s="173"/>
      <c r="G53" s="173"/>
      <c r="H53" s="173"/>
      <c r="I53" s="173"/>
      <c r="J53" s="173"/>
      <c r="K53" s="173"/>
      <c r="L53" s="173"/>
      <c r="M53" s="173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104</v>
      </c>
      <c r="AF53" s="153">
        <v>0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/>
      <c r="B54" s="160"/>
      <c r="C54" s="196" t="s">
        <v>105</v>
      </c>
      <c r="D54" s="165"/>
      <c r="E54" s="170">
        <v>39</v>
      </c>
      <c r="F54" s="173"/>
      <c r="G54" s="173"/>
      <c r="H54" s="173"/>
      <c r="I54" s="173"/>
      <c r="J54" s="173"/>
      <c r="K54" s="173"/>
      <c r="L54" s="173"/>
      <c r="M54" s="173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104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>
        <v>16</v>
      </c>
      <c r="B55" s="160" t="s">
        <v>156</v>
      </c>
      <c r="C55" s="195" t="s">
        <v>157</v>
      </c>
      <c r="D55" s="162" t="s">
        <v>101</v>
      </c>
      <c r="E55" s="169">
        <v>60</v>
      </c>
      <c r="F55" s="172"/>
      <c r="G55" s="173">
        <f>ROUND(E55*F55,2)</f>
        <v>0</v>
      </c>
      <c r="H55" s="172"/>
      <c r="I55" s="173">
        <f>ROUND(E55*H55,2)</f>
        <v>0</v>
      </c>
      <c r="J55" s="172"/>
      <c r="K55" s="173">
        <f>ROUND(E55*J55,2)</f>
        <v>0</v>
      </c>
      <c r="L55" s="173">
        <v>21</v>
      </c>
      <c r="M55" s="173">
        <f>G55*(1+L55/100)</f>
        <v>0</v>
      </c>
      <c r="N55" s="163">
        <v>0.15382000000000001</v>
      </c>
      <c r="O55" s="163">
        <f>ROUND(E55*N55,5)</f>
        <v>9.2292000000000005</v>
      </c>
      <c r="P55" s="163">
        <v>0</v>
      </c>
      <c r="Q55" s="163">
        <f>ROUND(E55*P55,5)</f>
        <v>0</v>
      </c>
      <c r="R55" s="163"/>
      <c r="S55" s="163"/>
      <c r="T55" s="164">
        <v>8.2000000000000003E-2</v>
      </c>
      <c r="U55" s="163">
        <f>ROUND(E55*T55,2)</f>
        <v>4.92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102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x14ac:dyDescent="0.2">
      <c r="A56" s="155" t="s">
        <v>97</v>
      </c>
      <c r="B56" s="161" t="s">
        <v>62</v>
      </c>
      <c r="C56" s="197" t="s">
        <v>63</v>
      </c>
      <c r="D56" s="166"/>
      <c r="E56" s="171"/>
      <c r="F56" s="174"/>
      <c r="G56" s="174">
        <f>SUMIF(AE57:AE67,"&lt;&gt;NOR",G57:G67)</f>
        <v>0</v>
      </c>
      <c r="H56" s="174"/>
      <c r="I56" s="174">
        <f>SUM(I57:I67)</f>
        <v>0</v>
      </c>
      <c r="J56" s="174"/>
      <c r="K56" s="174">
        <f>SUM(K57:K67)</f>
        <v>0</v>
      </c>
      <c r="L56" s="174"/>
      <c r="M56" s="174">
        <f>SUM(M57:M67)</f>
        <v>0</v>
      </c>
      <c r="N56" s="167"/>
      <c r="O56" s="167">
        <f>SUM(O57:O67)</f>
        <v>68.912469999999999</v>
      </c>
      <c r="P56" s="167"/>
      <c r="Q56" s="167">
        <f>SUM(Q57:Q67)</f>
        <v>0</v>
      </c>
      <c r="R56" s="167"/>
      <c r="S56" s="167"/>
      <c r="T56" s="168"/>
      <c r="U56" s="167">
        <f>SUM(U57:U67)</f>
        <v>170.72000000000003</v>
      </c>
      <c r="AE56" t="s">
        <v>98</v>
      </c>
    </row>
    <row r="57" spans="1:60" ht="22.5" outlineLevel="1" x14ac:dyDescent="0.2">
      <c r="A57" s="154">
        <v>17</v>
      </c>
      <c r="B57" s="160" t="s">
        <v>158</v>
      </c>
      <c r="C57" s="195" t="s">
        <v>159</v>
      </c>
      <c r="D57" s="162" t="s">
        <v>108</v>
      </c>
      <c r="E57" s="169">
        <v>88</v>
      </c>
      <c r="F57" s="172"/>
      <c r="G57" s="173">
        <f>ROUND(E57*F57,2)</f>
        <v>0</v>
      </c>
      <c r="H57" s="172"/>
      <c r="I57" s="173">
        <f>ROUND(E57*H57,2)</f>
        <v>0</v>
      </c>
      <c r="J57" s="172"/>
      <c r="K57" s="173">
        <f>ROUND(E57*J57,2)</f>
        <v>0</v>
      </c>
      <c r="L57" s="173">
        <v>21</v>
      </c>
      <c r="M57" s="173">
        <f>G57*(1+L57/100)</f>
        <v>0</v>
      </c>
      <c r="N57" s="163">
        <v>1.2149999999999999E-2</v>
      </c>
      <c r="O57" s="163">
        <f>ROUND(E57*N57,5)</f>
        <v>1.0691999999999999</v>
      </c>
      <c r="P57" s="163">
        <v>0</v>
      </c>
      <c r="Q57" s="163">
        <f>ROUND(E57*P57,5)</f>
        <v>0</v>
      </c>
      <c r="R57" s="163"/>
      <c r="S57" s="163"/>
      <c r="T57" s="164">
        <v>9.7000000000000003E-2</v>
      </c>
      <c r="U57" s="163">
        <f>ROUND(E57*T57,2)</f>
        <v>8.5399999999999991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102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/>
      <c r="B58" s="160"/>
      <c r="C58" s="196" t="s">
        <v>160</v>
      </c>
      <c r="D58" s="165"/>
      <c r="E58" s="170">
        <v>88</v>
      </c>
      <c r="F58" s="173"/>
      <c r="G58" s="173"/>
      <c r="H58" s="173"/>
      <c r="I58" s="173"/>
      <c r="J58" s="173"/>
      <c r="K58" s="173"/>
      <c r="L58" s="173"/>
      <c r="M58" s="173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104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ht="22.5" outlineLevel="1" x14ac:dyDescent="0.2">
      <c r="A59" s="154">
        <v>18</v>
      </c>
      <c r="B59" s="160" t="s">
        <v>161</v>
      </c>
      <c r="C59" s="195" t="s">
        <v>162</v>
      </c>
      <c r="D59" s="162" t="s">
        <v>108</v>
      </c>
      <c r="E59" s="169">
        <v>43</v>
      </c>
      <c r="F59" s="172"/>
      <c r="G59" s="173">
        <f>ROUND(E59*F59,2)</f>
        <v>0</v>
      </c>
      <c r="H59" s="172"/>
      <c r="I59" s="173">
        <f>ROUND(E59*H59,2)</f>
        <v>0</v>
      </c>
      <c r="J59" s="172"/>
      <c r="K59" s="173">
        <f>ROUND(E59*J59,2)</f>
        <v>0</v>
      </c>
      <c r="L59" s="173">
        <v>21</v>
      </c>
      <c r="M59" s="173">
        <f>G59*(1+L59/100)</f>
        <v>0</v>
      </c>
      <c r="N59" s="163">
        <v>1.6100000000000001E-3</v>
      </c>
      <c r="O59" s="163">
        <f>ROUND(E59*N59,5)</f>
        <v>6.923E-2</v>
      </c>
      <c r="P59" s="163">
        <v>0</v>
      </c>
      <c r="Q59" s="163">
        <f>ROUND(E59*P59,5)</f>
        <v>0</v>
      </c>
      <c r="R59" s="163"/>
      <c r="S59" s="163"/>
      <c r="T59" s="164">
        <v>6.6000000000000003E-2</v>
      </c>
      <c r="U59" s="163">
        <f>ROUND(E59*T59,2)</f>
        <v>2.84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102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/>
      <c r="B60" s="160"/>
      <c r="C60" s="196" t="s">
        <v>163</v>
      </c>
      <c r="D60" s="165"/>
      <c r="E60" s="170">
        <v>27</v>
      </c>
      <c r="F60" s="173"/>
      <c r="G60" s="173"/>
      <c r="H60" s="173"/>
      <c r="I60" s="173"/>
      <c r="J60" s="173"/>
      <c r="K60" s="173"/>
      <c r="L60" s="173"/>
      <c r="M60" s="173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104</v>
      </c>
      <c r="AF60" s="153">
        <v>0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/>
      <c r="B61" s="160"/>
      <c r="C61" s="196" t="s">
        <v>164</v>
      </c>
      <c r="D61" s="165"/>
      <c r="E61" s="170">
        <v>16</v>
      </c>
      <c r="F61" s="173"/>
      <c r="G61" s="173"/>
      <c r="H61" s="173"/>
      <c r="I61" s="173"/>
      <c r="J61" s="173"/>
      <c r="K61" s="173"/>
      <c r="L61" s="173"/>
      <c r="M61" s="173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104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ht="22.5" outlineLevel="1" x14ac:dyDescent="0.2">
      <c r="A62" s="154">
        <v>19</v>
      </c>
      <c r="B62" s="160" t="s">
        <v>165</v>
      </c>
      <c r="C62" s="195" t="s">
        <v>166</v>
      </c>
      <c r="D62" s="162" t="s">
        <v>167</v>
      </c>
      <c r="E62" s="169">
        <v>2</v>
      </c>
      <c r="F62" s="172"/>
      <c r="G62" s="173">
        <f>ROUND(E62*F62,2)</f>
        <v>0</v>
      </c>
      <c r="H62" s="172"/>
      <c r="I62" s="173">
        <f>ROUND(E62*H62,2)</f>
        <v>0</v>
      </c>
      <c r="J62" s="172"/>
      <c r="K62" s="173">
        <f>ROUND(E62*J62,2)</f>
        <v>0</v>
      </c>
      <c r="L62" s="173">
        <v>21</v>
      </c>
      <c r="M62" s="173">
        <f>G62*(1+L62/100)</f>
        <v>0</v>
      </c>
      <c r="N62" s="163">
        <v>2.2089799999999999</v>
      </c>
      <c r="O62" s="163">
        <f>ROUND(E62*N62,5)</f>
        <v>4.4179599999999999</v>
      </c>
      <c r="P62" s="163">
        <v>0</v>
      </c>
      <c r="Q62" s="163">
        <f>ROUND(E62*P62,5)</f>
        <v>0</v>
      </c>
      <c r="R62" s="163"/>
      <c r="S62" s="163"/>
      <c r="T62" s="164">
        <v>21.292000000000002</v>
      </c>
      <c r="U62" s="163">
        <f>ROUND(E62*T62,2)</f>
        <v>42.58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102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ht="22.5" outlineLevel="1" x14ac:dyDescent="0.2">
      <c r="A63" s="154">
        <v>20</v>
      </c>
      <c r="B63" s="160" t="s">
        <v>168</v>
      </c>
      <c r="C63" s="195" t="s">
        <v>169</v>
      </c>
      <c r="D63" s="162" t="s">
        <v>167</v>
      </c>
      <c r="E63" s="169">
        <v>2</v>
      </c>
      <c r="F63" s="172"/>
      <c r="G63" s="173">
        <f>ROUND(E63*F63,2)</f>
        <v>0</v>
      </c>
      <c r="H63" s="172"/>
      <c r="I63" s="173">
        <f>ROUND(E63*H63,2)</f>
        <v>0</v>
      </c>
      <c r="J63" s="172"/>
      <c r="K63" s="173">
        <f>ROUND(E63*J63,2)</f>
        <v>0</v>
      </c>
      <c r="L63" s="173">
        <v>21</v>
      </c>
      <c r="M63" s="173">
        <f>G63*(1+L63/100)</f>
        <v>0</v>
      </c>
      <c r="N63" s="163">
        <v>2.4</v>
      </c>
      <c r="O63" s="163">
        <f>ROUND(E63*N63,5)</f>
        <v>4.8</v>
      </c>
      <c r="P63" s="163">
        <v>0</v>
      </c>
      <c r="Q63" s="163">
        <f>ROUND(E63*P63,5)</f>
        <v>0</v>
      </c>
      <c r="R63" s="163"/>
      <c r="S63" s="163"/>
      <c r="T63" s="164">
        <v>21.292000000000002</v>
      </c>
      <c r="U63" s="163">
        <f>ROUND(E63*T63,2)</f>
        <v>42.58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102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ht="22.5" outlineLevel="1" x14ac:dyDescent="0.2">
      <c r="A64" s="154">
        <v>21</v>
      </c>
      <c r="B64" s="160" t="s">
        <v>170</v>
      </c>
      <c r="C64" s="195" t="s">
        <v>171</v>
      </c>
      <c r="D64" s="162" t="s">
        <v>167</v>
      </c>
      <c r="E64" s="169">
        <v>2</v>
      </c>
      <c r="F64" s="172"/>
      <c r="G64" s="173">
        <f>ROUND(E64*F64,2)</f>
        <v>0</v>
      </c>
      <c r="H64" s="172"/>
      <c r="I64" s="173">
        <f>ROUND(E64*H64,2)</f>
        <v>0</v>
      </c>
      <c r="J64" s="172"/>
      <c r="K64" s="173">
        <f>ROUND(E64*J64,2)</f>
        <v>0</v>
      </c>
      <c r="L64" s="173">
        <v>21</v>
      </c>
      <c r="M64" s="173">
        <f>G64*(1+L64/100)</f>
        <v>0</v>
      </c>
      <c r="N64" s="163">
        <v>2.6</v>
      </c>
      <c r="O64" s="163">
        <f>ROUND(E64*N64,5)</f>
        <v>5.2</v>
      </c>
      <c r="P64" s="163">
        <v>0</v>
      </c>
      <c r="Q64" s="163">
        <f>ROUND(E64*P64,5)</f>
        <v>0</v>
      </c>
      <c r="R64" s="163"/>
      <c r="S64" s="163"/>
      <c r="T64" s="164">
        <v>21.292000000000002</v>
      </c>
      <c r="U64" s="163">
        <f>ROUND(E64*T64,2)</f>
        <v>42.58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102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>
        <v>22</v>
      </c>
      <c r="B65" s="160" t="s">
        <v>172</v>
      </c>
      <c r="C65" s="195" t="s">
        <v>173</v>
      </c>
      <c r="D65" s="162" t="s">
        <v>167</v>
      </c>
      <c r="E65" s="169">
        <v>6</v>
      </c>
      <c r="F65" s="172"/>
      <c r="G65" s="173">
        <f>ROUND(E65*F65,2)</f>
        <v>0</v>
      </c>
      <c r="H65" s="172"/>
      <c r="I65" s="173">
        <f>ROUND(E65*H65,2)</f>
        <v>0</v>
      </c>
      <c r="J65" s="172"/>
      <c r="K65" s="173">
        <f>ROUND(E65*J65,2)</f>
        <v>0</v>
      </c>
      <c r="L65" s="173">
        <v>21</v>
      </c>
      <c r="M65" s="173">
        <f>G65*(1+L65/100)</f>
        <v>0</v>
      </c>
      <c r="N65" s="163">
        <v>4.6800000000000001E-3</v>
      </c>
      <c r="O65" s="163">
        <f>ROUND(E65*N65,5)</f>
        <v>2.8080000000000001E-2</v>
      </c>
      <c r="P65" s="163">
        <v>0</v>
      </c>
      <c r="Q65" s="163">
        <f>ROUND(E65*P65,5)</f>
        <v>0</v>
      </c>
      <c r="R65" s="163"/>
      <c r="S65" s="163"/>
      <c r="T65" s="164">
        <v>0.68</v>
      </c>
      <c r="U65" s="163">
        <f>ROUND(E65*T65,2)</f>
        <v>4.08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102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ht="22.5" outlineLevel="1" x14ac:dyDescent="0.2">
      <c r="A66" s="154">
        <v>23</v>
      </c>
      <c r="B66" s="160" t="s">
        <v>174</v>
      </c>
      <c r="C66" s="195" t="s">
        <v>175</v>
      </c>
      <c r="D66" s="162" t="s">
        <v>111</v>
      </c>
      <c r="E66" s="169">
        <v>21.12</v>
      </c>
      <c r="F66" s="172"/>
      <c r="G66" s="173">
        <f>ROUND(E66*F66,2)</f>
        <v>0</v>
      </c>
      <c r="H66" s="172"/>
      <c r="I66" s="173">
        <f>ROUND(E66*H66,2)</f>
        <v>0</v>
      </c>
      <c r="J66" s="172"/>
      <c r="K66" s="173">
        <f>ROUND(E66*J66,2)</f>
        <v>0</v>
      </c>
      <c r="L66" s="173">
        <v>21</v>
      </c>
      <c r="M66" s="173">
        <f>G66*(1+L66/100)</f>
        <v>0</v>
      </c>
      <c r="N66" s="163">
        <v>2.5249999999999999</v>
      </c>
      <c r="O66" s="163">
        <f>ROUND(E66*N66,5)</f>
        <v>53.328000000000003</v>
      </c>
      <c r="P66" s="163">
        <v>0</v>
      </c>
      <c r="Q66" s="163">
        <f>ROUND(E66*P66,5)</f>
        <v>0</v>
      </c>
      <c r="R66" s="163"/>
      <c r="S66" s="163"/>
      <c r="T66" s="164">
        <v>1.3029999999999999</v>
      </c>
      <c r="U66" s="163">
        <f>ROUND(E66*T66,2)</f>
        <v>27.52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102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/>
      <c r="B67" s="160"/>
      <c r="C67" s="196" t="s">
        <v>176</v>
      </c>
      <c r="D67" s="165"/>
      <c r="E67" s="170">
        <v>21.12</v>
      </c>
      <c r="F67" s="173"/>
      <c r="G67" s="173"/>
      <c r="H67" s="173"/>
      <c r="I67" s="173"/>
      <c r="J67" s="173"/>
      <c r="K67" s="173"/>
      <c r="L67" s="173"/>
      <c r="M67" s="173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104</v>
      </c>
      <c r="AF67" s="153">
        <v>0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x14ac:dyDescent="0.2">
      <c r="A68" s="155" t="s">
        <v>97</v>
      </c>
      <c r="B68" s="161" t="s">
        <v>64</v>
      </c>
      <c r="C68" s="197" t="s">
        <v>65</v>
      </c>
      <c r="D68" s="166"/>
      <c r="E68" s="171"/>
      <c r="F68" s="174"/>
      <c r="G68" s="174">
        <f>SUMIF(AE69:AE71,"&lt;&gt;NOR",G69:G71)</f>
        <v>0</v>
      </c>
      <c r="H68" s="174"/>
      <c r="I68" s="174">
        <f>SUM(I69:I71)</f>
        <v>0</v>
      </c>
      <c r="J68" s="174"/>
      <c r="K68" s="174">
        <f>SUM(K69:K71)</f>
        <v>0</v>
      </c>
      <c r="L68" s="174"/>
      <c r="M68" s="174">
        <f>SUM(M69:M71)</f>
        <v>0</v>
      </c>
      <c r="N68" s="167"/>
      <c r="O68" s="167">
        <f>SUM(O69:O71)</f>
        <v>0</v>
      </c>
      <c r="P68" s="167"/>
      <c r="Q68" s="167">
        <f>SUM(Q69:Q71)</f>
        <v>0</v>
      </c>
      <c r="R68" s="167"/>
      <c r="S68" s="167"/>
      <c r="T68" s="168"/>
      <c r="U68" s="167">
        <f>SUM(U69:U71)</f>
        <v>4.7300000000000004</v>
      </c>
      <c r="AE68" t="s">
        <v>98</v>
      </c>
    </row>
    <row r="69" spans="1:60" outlineLevel="1" x14ac:dyDescent="0.2">
      <c r="A69" s="154">
        <v>24</v>
      </c>
      <c r="B69" s="160" t="s">
        <v>177</v>
      </c>
      <c r="C69" s="195" t="s">
        <v>178</v>
      </c>
      <c r="D69" s="162" t="s">
        <v>108</v>
      </c>
      <c r="E69" s="169">
        <v>86</v>
      </c>
      <c r="F69" s="172"/>
      <c r="G69" s="173">
        <f>ROUND(E69*F69,2)</f>
        <v>0</v>
      </c>
      <c r="H69" s="172"/>
      <c r="I69" s="173">
        <f>ROUND(E69*H69,2)</f>
        <v>0</v>
      </c>
      <c r="J69" s="172"/>
      <c r="K69" s="173">
        <f>ROUND(E69*J69,2)</f>
        <v>0</v>
      </c>
      <c r="L69" s="173">
        <v>21</v>
      </c>
      <c r="M69" s="173">
        <f>G69*(1+L69/100)</f>
        <v>0</v>
      </c>
      <c r="N69" s="163">
        <v>0</v>
      </c>
      <c r="O69" s="163">
        <f>ROUND(E69*N69,5)</f>
        <v>0</v>
      </c>
      <c r="P69" s="163">
        <v>0</v>
      </c>
      <c r="Q69" s="163">
        <f>ROUND(E69*P69,5)</f>
        <v>0</v>
      </c>
      <c r="R69" s="163"/>
      <c r="S69" s="163"/>
      <c r="T69" s="164">
        <v>5.5E-2</v>
      </c>
      <c r="U69" s="163">
        <f>ROUND(E69*T69,2)</f>
        <v>4.7300000000000004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102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/>
      <c r="B70" s="160"/>
      <c r="C70" s="196" t="s">
        <v>179</v>
      </c>
      <c r="D70" s="165"/>
      <c r="E70" s="170">
        <v>31</v>
      </c>
      <c r="F70" s="173"/>
      <c r="G70" s="173"/>
      <c r="H70" s="173"/>
      <c r="I70" s="173"/>
      <c r="J70" s="173"/>
      <c r="K70" s="173"/>
      <c r="L70" s="173"/>
      <c r="M70" s="173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104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/>
      <c r="B71" s="160"/>
      <c r="C71" s="196" t="s">
        <v>180</v>
      </c>
      <c r="D71" s="165"/>
      <c r="E71" s="170">
        <v>55</v>
      </c>
      <c r="F71" s="173"/>
      <c r="G71" s="173"/>
      <c r="H71" s="173"/>
      <c r="I71" s="173"/>
      <c r="J71" s="173"/>
      <c r="K71" s="173"/>
      <c r="L71" s="173"/>
      <c r="M71" s="173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104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x14ac:dyDescent="0.2">
      <c r="A72" s="155" t="s">
        <v>97</v>
      </c>
      <c r="B72" s="161" t="s">
        <v>66</v>
      </c>
      <c r="C72" s="197" t="s">
        <v>67</v>
      </c>
      <c r="D72" s="166"/>
      <c r="E72" s="171"/>
      <c r="F72" s="174"/>
      <c r="G72" s="174">
        <f>SUMIF(AE73:AE75,"&lt;&gt;NOR",G73:G75)</f>
        <v>0</v>
      </c>
      <c r="H72" s="174"/>
      <c r="I72" s="174">
        <f>SUM(I73:I75)</f>
        <v>0</v>
      </c>
      <c r="J72" s="174"/>
      <c r="K72" s="174">
        <f>SUM(K73:K75)</f>
        <v>0</v>
      </c>
      <c r="L72" s="174"/>
      <c r="M72" s="174">
        <f>SUM(M73:M75)</f>
        <v>0</v>
      </c>
      <c r="N72" s="167"/>
      <c r="O72" s="167">
        <f>SUM(O73:O75)</f>
        <v>0</v>
      </c>
      <c r="P72" s="167"/>
      <c r="Q72" s="167">
        <f>SUM(Q73:Q75)</f>
        <v>0</v>
      </c>
      <c r="R72" s="167"/>
      <c r="S72" s="167"/>
      <c r="T72" s="168"/>
      <c r="U72" s="167">
        <f>SUM(U73:U75)</f>
        <v>6.27</v>
      </c>
      <c r="AE72" t="s">
        <v>98</v>
      </c>
    </row>
    <row r="73" spans="1:60" outlineLevel="1" x14ac:dyDescent="0.2">
      <c r="A73" s="154">
        <v>25</v>
      </c>
      <c r="B73" s="160" t="s">
        <v>181</v>
      </c>
      <c r="C73" s="195" t="s">
        <v>182</v>
      </c>
      <c r="D73" s="162" t="s">
        <v>150</v>
      </c>
      <c r="E73" s="169">
        <v>2.5375000000000014</v>
      </c>
      <c r="F73" s="172"/>
      <c r="G73" s="173">
        <f>ROUND(E73*F73,2)</f>
        <v>0</v>
      </c>
      <c r="H73" s="172"/>
      <c r="I73" s="173">
        <f>ROUND(E73*H73,2)</f>
        <v>0</v>
      </c>
      <c r="J73" s="172"/>
      <c r="K73" s="173">
        <f>ROUND(E73*J73,2)</f>
        <v>0</v>
      </c>
      <c r="L73" s="173">
        <v>21</v>
      </c>
      <c r="M73" s="173">
        <f>G73*(1+L73/100)</f>
        <v>0</v>
      </c>
      <c r="N73" s="163">
        <v>0</v>
      </c>
      <c r="O73" s="163">
        <f>ROUND(E73*N73,5)</f>
        <v>0</v>
      </c>
      <c r="P73" s="163">
        <v>0</v>
      </c>
      <c r="Q73" s="163">
        <f>ROUND(E73*P73,5)</f>
        <v>0</v>
      </c>
      <c r="R73" s="163"/>
      <c r="S73" s="163"/>
      <c r="T73" s="164">
        <v>2.4700000000000002</v>
      </c>
      <c r="U73" s="163">
        <f>ROUND(E73*T73,2)</f>
        <v>6.27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183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/>
      <c r="B74" s="160"/>
      <c r="C74" s="196" t="s">
        <v>184</v>
      </c>
      <c r="D74" s="165"/>
      <c r="E74" s="170">
        <v>2.5375000000000001</v>
      </c>
      <c r="F74" s="173"/>
      <c r="G74" s="173"/>
      <c r="H74" s="173"/>
      <c r="I74" s="173"/>
      <c r="J74" s="173"/>
      <c r="K74" s="173"/>
      <c r="L74" s="173"/>
      <c r="M74" s="173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104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>
        <v>26</v>
      </c>
      <c r="B75" s="160" t="s">
        <v>185</v>
      </c>
      <c r="C75" s="195" t="s">
        <v>186</v>
      </c>
      <c r="D75" s="162" t="s">
        <v>150</v>
      </c>
      <c r="E75" s="169">
        <v>2.5375000000000001</v>
      </c>
      <c r="F75" s="172"/>
      <c r="G75" s="173">
        <f>ROUND(E75*F75,2)</f>
        <v>0</v>
      </c>
      <c r="H75" s="172"/>
      <c r="I75" s="173">
        <f>ROUND(E75*H75,2)</f>
        <v>0</v>
      </c>
      <c r="J75" s="172"/>
      <c r="K75" s="173">
        <f>ROUND(E75*J75,2)</f>
        <v>0</v>
      </c>
      <c r="L75" s="173">
        <v>21</v>
      </c>
      <c r="M75" s="173">
        <f>G75*(1+L75/100)</f>
        <v>0</v>
      </c>
      <c r="N75" s="163">
        <v>0</v>
      </c>
      <c r="O75" s="163">
        <f>ROUND(E75*N75,5)</f>
        <v>0</v>
      </c>
      <c r="P75" s="163">
        <v>0</v>
      </c>
      <c r="Q75" s="163">
        <f>ROUND(E75*P75,5)</f>
        <v>0</v>
      </c>
      <c r="R75" s="163"/>
      <c r="S75" s="163"/>
      <c r="T75" s="164">
        <v>0</v>
      </c>
      <c r="U75" s="163">
        <f>ROUND(E75*T75,2)</f>
        <v>0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102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x14ac:dyDescent="0.2">
      <c r="A76" s="155" t="s">
        <v>97</v>
      </c>
      <c r="B76" s="161" t="s">
        <v>68</v>
      </c>
      <c r="C76" s="197" t="s">
        <v>69</v>
      </c>
      <c r="D76" s="166"/>
      <c r="E76" s="171"/>
      <c r="F76" s="174"/>
      <c r="G76" s="174">
        <f>SUMIF(AE77:AE77,"&lt;&gt;NOR",G77:G77)</f>
        <v>0</v>
      </c>
      <c r="H76" s="174"/>
      <c r="I76" s="174">
        <f>SUM(I77:I77)</f>
        <v>0</v>
      </c>
      <c r="J76" s="174"/>
      <c r="K76" s="174">
        <f>SUM(K77:K77)</f>
        <v>0</v>
      </c>
      <c r="L76" s="174"/>
      <c r="M76" s="174">
        <f>SUM(M77:M77)</f>
        <v>0</v>
      </c>
      <c r="N76" s="167"/>
      <c r="O76" s="167">
        <f>SUM(O77:O77)</f>
        <v>0</v>
      </c>
      <c r="P76" s="167"/>
      <c r="Q76" s="167">
        <f>SUM(Q77:Q77)</f>
        <v>0</v>
      </c>
      <c r="R76" s="167"/>
      <c r="S76" s="167"/>
      <c r="T76" s="168"/>
      <c r="U76" s="167">
        <f>SUM(U77:U77)</f>
        <v>24.15</v>
      </c>
      <c r="AE76" t="s">
        <v>98</v>
      </c>
    </row>
    <row r="77" spans="1:60" outlineLevel="1" x14ac:dyDescent="0.2">
      <c r="A77" s="154">
        <v>27</v>
      </c>
      <c r="B77" s="160" t="s">
        <v>187</v>
      </c>
      <c r="C77" s="195" t="s">
        <v>188</v>
      </c>
      <c r="D77" s="162" t="s">
        <v>150</v>
      </c>
      <c r="E77" s="169">
        <v>114.1639</v>
      </c>
      <c r="F77" s="172"/>
      <c r="G77" s="173">
        <f>ROUND(E77*F77,2)</f>
        <v>0</v>
      </c>
      <c r="H77" s="172"/>
      <c r="I77" s="173">
        <f>ROUND(E77*H77,2)</f>
        <v>0</v>
      </c>
      <c r="J77" s="172"/>
      <c r="K77" s="173">
        <f>ROUND(E77*J77,2)</f>
        <v>0</v>
      </c>
      <c r="L77" s="173">
        <v>21</v>
      </c>
      <c r="M77" s="173">
        <f>G77*(1+L77/100)</f>
        <v>0</v>
      </c>
      <c r="N77" s="163">
        <v>0</v>
      </c>
      <c r="O77" s="163">
        <f>ROUND(E77*N77,5)</f>
        <v>0</v>
      </c>
      <c r="P77" s="163">
        <v>0</v>
      </c>
      <c r="Q77" s="163">
        <f>ROUND(E77*P77,5)</f>
        <v>0</v>
      </c>
      <c r="R77" s="163"/>
      <c r="S77" s="163"/>
      <c r="T77" s="164">
        <v>0.21149999999999999</v>
      </c>
      <c r="U77" s="163">
        <f>ROUND(E77*T77,2)</f>
        <v>24.15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102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x14ac:dyDescent="0.2">
      <c r="A78" s="155" t="s">
        <v>97</v>
      </c>
      <c r="B78" s="161" t="s">
        <v>70</v>
      </c>
      <c r="C78" s="197" t="s">
        <v>26</v>
      </c>
      <c r="D78" s="166"/>
      <c r="E78" s="171"/>
      <c r="F78" s="174"/>
      <c r="G78" s="174">
        <f>SUMIF(AE79:AE83,"&lt;&gt;NOR",G79:G83)</f>
        <v>0</v>
      </c>
      <c r="H78" s="174"/>
      <c r="I78" s="174">
        <f>SUM(I79:I83)</f>
        <v>0</v>
      </c>
      <c r="J78" s="174"/>
      <c r="K78" s="174">
        <f>SUM(K79:K83)</f>
        <v>0</v>
      </c>
      <c r="L78" s="174"/>
      <c r="M78" s="174">
        <f>SUM(M79:M83)</f>
        <v>0</v>
      </c>
      <c r="N78" s="167"/>
      <c r="O78" s="167">
        <f>SUM(O79:O83)</f>
        <v>0</v>
      </c>
      <c r="P78" s="167"/>
      <c r="Q78" s="167">
        <f>SUM(Q79:Q83)</f>
        <v>0</v>
      </c>
      <c r="R78" s="167"/>
      <c r="S78" s="167"/>
      <c r="T78" s="168"/>
      <c r="U78" s="167">
        <f>SUM(U79:U83)</f>
        <v>0</v>
      </c>
      <c r="AE78" t="s">
        <v>98</v>
      </c>
    </row>
    <row r="79" spans="1:60" outlineLevel="1" x14ac:dyDescent="0.2">
      <c r="A79" s="154">
        <v>28</v>
      </c>
      <c r="B79" s="160" t="s">
        <v>189</v>
      </c>
      <c r="C79" s="195" t="s">
        <v>190</v>
      </c>
      <c r="D79" s="162" t="s">
        <v>191</v>
      </c>
      <c r="E79" s="169">
        <v>1</v>
      </c>
      <c r="F79" s="172"/>
      <c r="G79" s="173">
        <f>ROUND(E79*F79,2)</f>
        <v>0</v>
      </c>
      <c r="H79" s="172"/>
      <c r="I79" s="173">
        <f>ROUND(E79*H79,2)</f>
        <v>0</v>
      </c>
      <c r="J79" s="172"/>
      <c r="K79" s="173">
        <f>ROUND(E79*J79,2)</f>
        <v>0</v>
      </c>
      <c r="L79" s="173">
        <v>21</v>
      </c>
      <c r="M79" s="173">
        <f>G79*(1+L79/100)</f>
        <v>0</v>
      </c>
      <c r="N79" s="163">
        <v>0</v>
      </c>
      <c r="O79" s="163">
        <f>ROUND(E79*N79,5)</f>
        <v>0</v>
      </c>
      <c r="P79" s="163">
        <v>0</v>
      </c>
      <c r="Q79" s="163">
        <f>ROUND(E79*P79,5)</f>
        <v>0</v>
      </c>
      <c r="R79" s="163"/>
      <c r="S79" s="163"/>
      <c r="T79" s="164">
        <v>0</v>
      </c>
      <c r="U79" s="163">
        <f>ROUND(E79*T79,2)</f>
        <v>0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102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>
        <v>29</v>
      </c>
      <c r="B80" s="160" t="s">
        <v>192</v>
      </c>
      <c r="C80" s="195" t="s">
        <v>193</v>
      </c>
      <c r="D80" s="162" t="s">
        <v>191</v>
      </c>
      <c r="E80" s="169">
        <v>1</v>
      </c>
      <c r="F80" s="172"/>
      <c r="G80" s="173">
        <f>ROUND(E80*F80,2)</f>
        <v>0</v>
      </c>
      <c r="H80" s="172"/>
      <c r="I80" s="173">
        <f>ROUND(E80*H80,2)</f>
        <v>0</v>
      </c>
      <c r="J80" s="172"/>
      <c r="K80" s="173">
        <f>ROUND(E80*J80,2)</f>
        <v>0</v>
      </c>
      <c r="L80" s="173">
        <v>21</v>
      </c>
      <c r="M80" s="173">
        <f>G80*(1+L80/100)</f>
        <v>0</v>
      </c>
      <c r="N80" s="163">
        <v>0</v>
      </c>
      <c r="O80" s="163">
        <f>ROUND(E80*N80,5)</f>
        <v>0</v>
      </c>
      <c r="P80" s="163">
        <v>0</v>
      </c>
      <c r="Q80" s="163">
        <f>ROUND(E80*P80,5)</f>
        <v>0</v>
      </c>
      <c r="R80" s="163"/>
      <c r="S80" s="163"/>
      <c r="T80" s="164">
        <v>0</v>
      </c>
      <c r="U80" s="163">
        <f>ROUND(E80*T80,2)</f>
        <v>0</v>
      </c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102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54">
        <v>30</v>
      </c>
      <c r="B81" s="160" t="s">
        <v>194</v>
      </c>
      <c r="C81" s="195" t="s">
        <v>195</v>
      </c>
      <c r="D81" s="162" t="s">
        <v>191</v>
      </c>
      <c r="E81" s="169">
        <v>1</v>
      </c>
      <c r="F81" s="172"/>
      <c r="G81" s="173">
        <f>ROUND(E81*F81,2)</f>
        <v>0</v>
      </c>
      <c r="H81" s="172"/>
      <c r="I81" s="173">
        <f>ROUND(E81*H81,2)</f>
        <v>0</v>
      </c>
      <c r="J81" s="172"/>
      <c r="K81" s="173">
        <f>ROUND(E81*J81,2)</f>
        <v>0</v>
      </c>
      <c r="L81" s="173">
        <v>21</v>
      </c>
      <c r="M81" s="173">
        <f>G81*(1+L81/100)</f>
        <v>0</v>
      </c>
      <c r="N81" s="163">
        <v>0</v>
      </c>
      <c r="O81" s="163">
        <f>ROUND(E81*N81,5)</f>
        <v>0</v>
      </c>
      <c r="P81" s="163">
        <v>0</v>
      </c>
      <c r="Q81" s="163">
        <f>ROUND(E81*P81,5)</f>
        <v>0</v>
      </c>
      <c r="R81" s="163"/>
      <c r="S81" s="163"/>
      <c r="T81" s="164">
        <v>0</v>
      </c>
      <c r="U81" s="163">
        <f>ROUND(E81*T81,2)</f>
        <v>0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102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54">
        <v>31</v>
      </c>
      <c r="B82" s="160" t="s">
        <v>196</v>
      </c>
      <c r="C82" s="195" t="s">
        <v>197</v>
      </c>
      <c r="D82" s="162" t="s">
        <v>191</v>
      </c>
      <c r="E82" s="169">
        <v>1</v>
      </c>
      <c r="F82" s="172"/>
      <c r="G82" s="173">
        <f>ROUND(E82*F82,2)</f>
        <v>0</v>
      </c>
      <c r="H82" s="172"/>
      <c r="I82" s="173">
        <f>ROUND(E82*H82,2)</f>
        <v>0</v>
      </c>
      <c r="J82" s="172"/>
      <c r="K82" s="173">
        <f>ROUND(E82*J82,2)</f>
        <v>0</v>
      </c>
      <c r="L82" s="173">
        <v>21</v>
      </c>
      <c r="M82" s="173">
        <f>G82*(1+L82/100)</f>
        <v>0</v>
      </c>
      <c r="N82" s="163">
        <v>0</v>
      </c>
      <c r="O82" s="163">
        <f>ROUND(E82*N82,5)</f>
        <v>0</v>
      </c>
      <c r="P82" s="163">
        <v>0</v>
      </c>
      <c r="Q82" s="163">
        <f>ROUND(E82*P82,5)</f>
        <v>0</v>
      </c>
      <c r="R82" s="163"/>
      <c r="S82" s="163"/>
      <c r="T82" s="164">
        <v>0</v>
      </c>
      <c r="U82" s="163">
        <f>ROUND(E82*T82,2)</f>
        <v>0</v>
      </c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102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ht="22.5" outlineLevel="1" x14ac:dyDescent="0.2">
      <c r="A83" s="183">
        <v>32</v>
      </c>
      <c r="B83" s="184" t="s">
        <v>198</v>
      </c>
      <c r="C83" s="198" t="s">
        <v>199</v>
      </c>
      <c r="D83" s="185" t="s">
        <v>191</v>
      </c>
      <c r="E83" s="186">
        <v>1</v>
      </c>
      <c r="F83" s="187"/>
      <c r="G83" s="188">
        <f>ROUND(E83*F83,2)</f>
        <v>0</v>
      </c>
      <c r="H83" s="187"/>
      <c r="I83" s="188">
        <f>ROUND(E83*H83,2)</f>
        <v>0</v>
      </c>
      <c r="J83" s="187"/>
      <c r="K83" s="188">
        <f>ROUND(E83*J83,2)</f>
        <v>0</v>
      </c>
      <c r="L83" s="188">
        <v>21</v>
      </c>
      <c r="M83" s="188">
        <f>G83*(1+L83/100)</f>
        <v>0</v>
      </c>
      <c r="N83" s="189">
        <v>0</v>
      </c>
      <c r="O83" s="189">
        <f>ROUND(E83*N83,5)</f>
        <v>0</v>
      </c>
      <c r="P83" s="189">
        <v>0</v>
      </c>
      <c r="Q83" s="189">
        <f>ROUND(E83*P83,5)</f>
        <v>0</v>
      </c>
      <c r="R83" s="189"/>
      <c r="S83" s="189"/>
      <c r="T83" s="190">
        <v>0</v>
      </c>
      <c r="U83" s="189">
        <f>ROUND(E83*T83,2)</f>
        <v>0</v>
      </c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102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x14ac:dyDescent="0.2">
      <c r="A84" s="6"/>
      <c r="B84" s="7" t="s">
        <v>200</v>
      </c>
      <c r="C84" s="199" t="s">
        <v>200</v>
      </c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AC84">
        <v>15</v>
      </c>
      <c r="AD84">
        <v>21</v>
      </c>
    </row>
    <row r="85" spans="1:60" x14ac:dyDescent="0.2">
      <c r="A85" s="191"/>
      <c r="B85" s="192">
        <v>26</v>
      </c>
      <c r="C85" s="200" t="s">
        <v>200</v>
      </c>
      <c r="D85" s="193"/>
      <c r="E85" s="193"/>
      <c r="F85" s="193"/>
      <c r="G85" s="194">
        <f>G8+G48+G56+G68+G72+G76+G78</f>
        <v>0</v>
      </c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AC85">
        <f>SUMIF(L7:L83,AC84,G7:G83)</f>
        <v>0</v>
      </c>
      <c r="AD85">
        <f>SUMIF(L7:L83,AD84,G7:G83)</f>
        <v>0</v>
      </c>
      <c r="AE85" t="s">
        <v>201</v>
      </c>
    </row>
    <row r="86" spans="1:60" x14ac:dyDescent="0.2">
      <c r="A86" s="6"/>
      <c r="B86" s="7" t="s">
        <v>200</v>
      </c>
      <c r="C86" s="199" t="s">
        <v>200</v>
      </c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60" x14ac:dyDescent="0.2">
      <c r="A87" s="6"/>
      <c r="B87" s="7" t="s">
        <v>200</v>
      </c>
      <c r="C87" s="199" t="s">
        <v>200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60" x14ac:dyDescent="0.2">
      <c r="A88" s="273">
        <v>33</v>
      </c>
      <c r="B88" s="273"/>
      <c r="C88" s="274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60" x14ac:dyDescent="0.2">
      <c r="A89" s="254"/>
      <c r="B89" s="255"/>
      <c r="C89" s="256"/>
      <c r="D89" s="255"/>
      <c r="E89" s="255"/>
      <c r="F89" s="255"/>
      <c r="G89" s="257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AE89" t="s">
        <v>202</v>
      </c>
    </row>
    <row r="90" spans="1:60" x14ac:dyDescent="0.2">
      <c r="A90" s="258"/>
      <c r="B90" s="259"/>
      <c r="C90" s="260"/>
      <c r="D90" s="259"/>
      <c r="E90" s="259"/>
      <c r="F90" s="259"/>
      <c r="G90" s="261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60" x14ac:dyDescent="0.2">
      <c r="A91" s="258"/>
      <c r="B91" s="259"/>
      <c r="C91" s="260"/>
      <c r="D91" s="259"/>
      <c r="E91" s="259"/>
      <c r="F91" s="259"/>
      <c r="G91" s="261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 x14ac:dyDescent="0.2">
      <c r="A92" s="258"/>
      <c r="B92" s="259"/>
      <c r="C92" s="260"/>
      <c r="D92" s="259"/>
      <c r="E92" s="259"/>
      <c r="F92" s="259"/>
      <c r="G92" s="261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 x14ac:dyDescent="0.2">
      <c r="A93" s="262"/>
      <c r="B93" s="263"/>
      <c r="C93" s="264"/>
      <c r="D93" s="263"/>
      <c r="E93" s="263"/>
      <c r="F93" s="263"/>
      <c r="G93" s="265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 x14ac:dyDescent="0.2">
      <c r="A94" s="6"/>
      <c r="B94" s="7" t="s">
        <v>200</v>
      </c>
      <c r="C94" s="199" t="s">
        <v>200</v>
      </c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 x14ac:dyDescent="0.2">
      <c r="C95" s="201"/>
      <c r="AE95" t="s">
        <v>203</v>
      </c>
    </row>
  </sheetData>
  <mergeCells count="6">
    <mergeCell ref="A89:G93"/>
    <mergeCell ref="A1:G1"/>
    <mergeCell ref="C2:G2"/>
    <mergeCell ref="C3:G3"/>
    <mergeCell ref="C4:G4"/>
    <mergeCell ref="A88:C88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Vlastník</dc:creator>
  <cp:lastModifiedBy>Petr Pešek</cp:lastModifiedBy>
  <cp:lastPrinted>2014-02-28T09:52:57Z</cp:lastPrinted>
  <dcterms:created xsi:type="dcterms:W3CDTF">2009-04-08T07:15:50Z</dcterms:created>
  <dcterms:modified xsi:type="dcterms:W3CDTF">2021-12-13T13:56:16Z</dcterms:modified>
</cp:coreProperties>
</file>